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635" windowWidth="12120" windowHeight="4680" tabRatio="839" activeTab="0"/>
  </bookViews>
  <sheets>
    <sheet name="IS" sheetId="1" r:id="rId1"/>
    <sheet name="BS" sheetId="2" r:id="rId2"/>
    <sheet name="Equity" sheetId="3" r:id="rId3"/>
    <sheet name="CashFlow" sheetId="4" r:id="rId4"/>
    <sheet name="Notes" sheetId="5" r:id="rId5"/>
  </sheets>
  <definedNames>
    <definedName name="_xlnm.Print_Area" localSheetId="1">'BS'!$A$1:$E$68</definedName>
    <definedName name="_xlnm.Print_Area" localSheetId="3">'CashFlow'!$A$1:$G$78</definedName>
    <definedName name="_xlnm.Print_Area" localSheetId="2">'Equity'!$A$1:$H$42</definedName>
    <definedName name="_xlnm.Print_Area" localSheetId="0">'IS'!$A$1:$I$53</definedName>
    <definedName name="_xlnm.Print_Area" localSheetId="4">'Notes'!$A$1:$I$238</definedName>
  </definedNames>
  <calcPr fullCalcOnLoad="1" iterate="1" iterateCount="1" iterateDelta="0.001"/>
</workbook>
</file>

<file path=xl/sharedStrings.xml><?xml version="1.0" encoding="utf-8"?>
<sst xmlns="http://schemas.openxmlformats.org/spreadsheetml/2006/main" count="317" uniqueCount="225">
  <si>
    <t>Property, plant and equipment</t>
  </si>
  <si>
    <t>Current assets</t>
  </si>
  <si>
    <t>Inventories</t>
  </si>
  <si>
    <t>Current liabilities</t>
  </si>
  <si>
    <t>Taxation</t>
  </si>
  <si>
    <t>RM'000</t>
  </si>
  <si>
    <t>Share capital</t>
  </si>
  <si>
    <t>Revenue</t>
  </si>
  <si>
    <t>4.</t>
  </si>
  <si>
    <t>Cost of sales</t>
  </si>
  <si>
    <t>Other operating income</t>
  </si>
  <si>
    <t>2.</t>
  </si>
  <si>
    <t>Total</t>
  </si>
  <si>
    <t>Minority interest</t>
  </si>
  <si>
    <t>1.</t>
  </si>
  <si>
    <t>Finance cost</t>
  </si>
  <si>
    <t>Short term borrowings</t>
  </si>
  <si>
    <t>Long term borrowings</t>
  </si>
  <si>
    <t>(The figures have not been audited)</t>
  </si>
  <si>
    <t>As At End</t>
  </si>
  <si>
    <t>Quarter</t>
  </si>
  <si>
    <t>As At</t>
  </si>
  <si>
    <t>Preceding</t>
  </si>
  <si>
    <t>CONDENSED CONSOLIDATED INCOME STATEMENTS</t>
  </si>
  <si>
    <t>Individual Quarter</t>
  </si>
  <si>
    <t>Current Year</t>
  </si>
  <si>
    <t>Preceding Year</t>
  </si>
  <si>
    <t>Corresponding</t>
  </si>
  <si>
    <t>To Date</t>
  </si>
  <si>
    <t>Cumulative Quarter</t>
  </si>
  <si>
    <t>Unsecured</t>
  </si>
  <si>
    <t>Secured</t>
  </si>
  <si>
    <t>Capital</t>
  </si>
  <si>
    <t>Period</t>
  </si>
  <si>
    <t>Gross profit</t>
  </si>
  <si>
    <t>Operating expenses</t>
  </si>
  <si>
    <t xml:space="preserve">Of Current </t>
  </si>
  <si>
    <t xml:space="preserve">              </t>
  </si>
  <si>
    <t>CONDENSED CONSOLIDATED STATEMENT OF CHANGES IN EQUITY</t>
  </si>
  <si>
    <t>Share</t>
  </si>
  <si>
    <t>CONDENSED CONSOLIDATED CASH FLOW STATEMENT</t>
  </si>
  <si>
    <t>Cumulative</t>
  </si>
  <si>
    <t>3.</t>
  </si>
  <si>
    <t>5.</t>
  </si>
  <si>
    <t>6.</t>
  </si>
  <si>
    <t>Issuance, cancellations, repurchases, resale and repayments of debt and equity securities</t>
  </si>
  <si>
    <t>7.</t>
  </si>
  <si>
    <t>11.</t>
  </si>
  <si>
    <t>12.</t>
  </si>
  <si>
    <t>13.</t>
  </si>
  <si>
    <t>- Contracted but not provided for</t>
  </si>
  <si>
    <t>14.</t>
  </si>
  <si>
    <t>15.</t>
  </si>
  <si>
    <t>Comments on material change in Profit before taxation</t>
  </si>
  <si>
    <t>16.</t>
  </si>
  <si>
    <t>17.</t>
  </si>
  <si>
    <t>18.</t>
  </si>
  <si>
    <t>19.</t>
  </si>
  <si>
    <t>20.</t>
  </si>
  <si>
    <t>21.</t>
  </si>
  <si>
    <t>22.</t>
  </si>
  <si>
    <t>Material litigation</t>
  </si>
  <si>
    <t>Individual</t>
  </si>
  <si>
    <t xml:space="preserve"> - Local currency (RM)</t>
  </si>
  <si>
    <t>COMINTEL CORPORATION BHD</t>
  </si>
  <si>
    <t>(Company No. 630068-T)</t>
  </si>
  <si>
    <t>Other receivables, deposits and prepayment</t>
  </si>
  <si>
    <t>Fixed deposits with financial institutions</t>
  </si>
  <si>
    <t>Trade receivables</t>
  </si>
  <si>
    <t>Trade payables</t>
  </si>
  <si>
    <t>Other payables and accruals</t>
  </si>
  <si>
    <t>Amounts owing to related parties</t>
  </si>
  <si>
    <t>Provision for taxation</t>
  </si>
  <si>
    <t>Share premium</t>
  </si>
  <si>
    <t>Deferred tax liabilities</t>
  </si>
  <si>
    <t>Premium</t>
  </si>
  <si>
    <t>Cash and cash equivalents at the end of the period</t>
  </si>
  <si>
    <t>Net changes in cash and cash equivalents</t>
  </si>
  <si>
    <t>Cash and cash equivalents at the beginning of the period</t>
  </si>
  <si>
    <t>Cash and bank balances</t>
  </si>
  <si>
    <t>Analysed into:</t>
  </si>
  <si>
    <t>Fixed deposit with financial institutions</t>
  </si>
  <si>
    <t>Bank overdrafts</t>
  </si>
  <si>
    <t>EXPLANATORY NOTES</t>
  </si>
  <si>
    <t>Nature and amount of unusual items affecting assets, liabilities, equity, net income or cash flows</t>
  </si>
  <si>
    <t>Note</t>
  </si>
  <si>
    <t>Current Quarter</t>
  </si>
  <si>
    <t xml:space="preserve">Current </t>
  </si>
  <si>
    <t xml:space="preserve">   shares in issue</t>
  </si>
  <si>
    <t>Weighted average number of ordinary shares</t>
  </si>
  <si>
    <t>Weighted average number of ordinary</t>
  </si>
  <si>
    <t xml:space="preserve"> </t>
  </si>
  <si>
    <t>Retained profit</t>
  </si>
  <si>
    <t>Retained</t>
  </si>
  <si>
    <t>(Distributable)</t>
  </si>
  <si>
    <t>(Non Distributable)</t>
  </si>
  <si>
    <t>8.</t>
  </si>
  <si>
    <t>9.</t>
  </si>
  <si>
    <t>10.</t>
  </si>
  <si>
    <t>Year Ended</t>
  </si>
  <si>
    <t>23.</t>
  </si>
  <si>
    <t>Bank overdraft</t>
  </si>
  <si>
    <t>Reserve</t>
  </si>
  <si>
    <t>Malaysia</t>
  </si>
  <si>
    <t>Manufacturing</t>
  </si>
  <si>
    <t>Defence Maintenance</t>
  </si>
  <si>
    <t>Communication &amp; System Integration</t>
  </si>
  <si>
    <t>Tax refundable</t>
  </si>
  <si>
    <t>Hire purchase payables</t>
  </si>
  <si>
    <t>Consolidated</t>
  </si>
  <si>
    <t>Material events subsequent to the end of the interim period</t>
  </si>
  <si>
    <t>Valuation of property, plant and equipment</t>
  </si>
  <si>
    <t xml:space="preserve">During the quarter under review, there were no items or events that arose, which affected assets, liabilities, equity, net income or cash flows, that are unusual by reason of their nature, size or incidence. </t>
  </si>
  <si>
    <t>Dividends</t>
  </si>
  <si>
    <t>Segment profit/(loss) before taxation</t>
  </si>
  <si>
    <t>Profit forecast</t>
  </si>
  <si>
    <t>26.</t>
  </si>
  <si>
    <t>Approval of financial statement</t>
  </si>
  <si>
    <t>Investment Holding</t>
  </si>
  <si>
    <t>24.</t>
  </si>
  <si>
    <t>25.</t>
  </si>
  <si>
    <t>Change in the composition of the group</t>
  </si>
  <si>
    <t>Contingent liabilities and contingent assets</t>
  </si>
  <si>
    <t>Segmental information</t>
  </si>
  <si>
    <t>Review of performance</t>
  </si>
  <si>
    <t>Commentary on prospects</t>
  </si>
  <si>
    <t>Purchase or disposal of quoted securities</t>
  </si>
  <si>
    <t>Status of corporate proposal announced</t>
  </si>
  <si>
    <t xml:space="preserve">Group borrowings </t>
  </si>
  <si>
    <t>Off balance sheet financial instruments</t>
  </si>
  <si>
    <t>The revenue and profit/(loss) of the Group are generated from the following segments:</t>
  </si>
  <si>
    <t>Provision for taxation for the period under review</t>
  </si>
  <si>
    <t>Deferred taxation</t>
  </si>
  <si>
    <t>Note 1:</t>
  </si>
  <si>
    <t>Investment in associated company</t>
  </si>
  <si>
    <t>Note 1 :</t>
  </si>
  <si>
    <t>Amounts owing by associated company</t>
  </si>
  <si>
    <t xml:space="preserve">   of RM0.50 each in issue ('000) </t>
  </si>
  <si>
    <t>As at 1 February 2006</t>
  </si>
  <si>
    <t>Changes in estimates</t>
  </si>
  <si>
    <t>Seasonality or cyclicality of operations</t>
  </si>
  <si>
    <t>Audit report of preceding annual financial statements</t>
  </si>
  <si>
    <t>Cash flows from operating activities</t>
  </si>
  <si>
    <t>Consolidation adjustments</t>
  </si>
  <si>
    <t>Adjustment for non cash items:</t>
  </si>
  <si>
    <t>Depreciation of property, plant &amp; equipment</t>
  </si>
  <si>
    <t>Interest expenses</t>
  </si>
  <si>
    <t>Gain on disposal of property, plant &amp; equipment</t>
  </si>
  <si>
    <t>Interest income</t>
  </si>
  <si>
    <t>Operating cash flow before working capital changes</t>
  </si>
  <si>
    <t>Net cash flow from operations</t>
  </si>
  <si>
    <t>Bank interest and bank charges paid</t>
  </si>
  <si>
    <t>Income tax paid</t>
  </si>
  <si>
    <t>Net operating cash flow</t>
  </si>
  <si>
    <t>Cash flows from investing activities</t>
  </si>
  <si>
    <t>Interest income received</t>
  </si>
  <si>
    <t>Net investing cash flow</t>
  </si>
  <si>
    <t>Cash flows from financing activities</t>
  </si>
  <si>
    <t>Net financing cash flow</t>
  </si>
  <si>
    <t>Purchase of property, plant &amp; equipment</t>
  </si>
  <si>
    <t xml:space="preserve">Segment revenue </t>
  </si>
  <si>
    <t>Foreign countries</t>
  </si>
  <si>
    <t>Disposal of unquoted investments and/or properties</t>
  </si>
  <si>
    <t>Amounts owing by related parties</t>
  </si>
  <si>
    <t>Net assets per share attributable to ordinary equity holders of the parent (RM)</t>
  </si>
  <si>
    <t>Assets written off</t>
  </si>
  <si>
    <t>Proceeds from disposal of property, plant &amp; equipment</t>
  </si>
  <si>
    <t>Other receivables, deposits and prepayments</t>
  </si>
  <si>
    <t>Attributable to:</t>
  </si>
  <si>
    <t>Equity holders of the parent</t>
  </si>
  <si>
    <t>ASSETS</t>
  </si>
  <si>
    <t>Non-current assets</t>
  </si>
  <si>
    <t>TOTAL ASSETS</t>
  </si>
  <si>
    <t>EQUITY AND LIABILITIES</t>
  </si>
  <si>
    <t>Equity attributable to equity holders of the parent</t>
  </si>
  <si>
    <t>Total equity</t>
  </si>
  <si>
    <t>Non-current liabilities</t>
  </si>
  <si>
    <t>Total liabilities</t>
  </si>
  <si>
    <t>TOTAL EQUITY AND LIABILITIES</t>
  </si>
  <si>
    <t>Minority</t>
  </si>
  <si>
    <t>Interest</t>
  </si>
  <si>
    <t>Loss for the period</t>
  </si>
  <si>
    <t>Currency translation differences</t>
  </si>
  <si>
    <t>Loss recognised directly in equity</t>
  </si>
  <si>
    <t>Equity</t>
  </si>
  <si>
    <t>&lt;---------------- Attributable to equity holders of the parent ----------------&gt;</t>
  </si>
  <si>
    <t>Basis of preparation</t>
  </si>
  <si>
    <t>Changes in accounting policies</t>
  </si>
  <si>
    <t>-</t>
  </si>
  <si>
    <t>Deemed disposal of investment in subsidiary</t>
  </si>
  <si>
    <t>Preceding Quarter</t>
  </si>
  <si>
    <t>Profits)</t>
  </si>
  <si>
    <t>Amount owing by associated company</t>
  </si>
  <si>
    <t>Profit/(loss) for the period</t>
  </si>
  <si>
    <t>Net repayment of term loans</t>
  </si>
  <si>
    <t>31.01.2007</t>
  </si>
  <si>
    <t>Balance as at 31 January 2007</t>
  </si>
  <si>
    <t>12, 14</t>
  </si>
  <si>
    <t>Amortisation of properties &amp; development cost</t>
  </si>
  <si>
    <t>Patent expenditure incurred</t>
  </si>
  <si>
    <t>Net drawdown/(repayment) of bank borrowings</t>
  </si>
  <si>
    <t>Profit/(Loss) before tax</t>
  </si>
  <si>
    <t xml:space="preserve"> - Basic profit/(loss) per share (sen)</t>
  </si>
  <si>
    <t xml:space="preserve"> - Diluted profit/(loss) per share (sen)</t>
  </si>
  <si>
    <t>FOR THE FIRST QUARTER ENDED 30 APRIL 2007</t>
  </si>
  <si>
    <t>30.04.2007</t>
  </si>
  <si>
    <t>30.04.2006</t>
  </si>
  <si>
    <t>CONDENSED CONSOLIDATED  BALANCE SHEETS AS AT 30 APRIL 2007</t>
  </si>
  <si>
    <t>As at 1 February 2007</t>
  </si>
  <si>
    <t>Balance as at 30 April 2007</t>
  </si>
  <si>
    <t>Hire purchase interest</t>
  </si>
  <si>
    <t>Provision for warranty cost</t>
  </si>
  <si>
    <t>Interest received</t>
  </si>
  <si>
    <t>Income tax refunded</t>
  </si>
  <si>
    <t>Net repayment of hire purchase liabilities</t>
  </si>
  <si>
    <t>Total Group borrowings as at 30 April 2007 were as follows :-</t>
  </si>
  <si>
    <t>As at 30.04.2007</t>
  </si>
  <si>
    <t>Included in the short term borrowings is an amount of RM59.619 million relating to trade financing.</t>
  </si>
  <si>
    <t>Profit/(Loss) before taxation</t>
  </si>
  <si>
    <t>Prepaid lease payments</t>
  </si>
  <si>
    <t>Basis of calculation of profit per share</t>
  </si>
  <si>
    <t>The basic profit per share for the quarter and cumulative year to date are computed as follows:</t>
  </si>
  <si>
    <t>Profit attributable to equity holders of the parent (RM'000)</t>
  </si>
  <si>
    <t xml:space="preserve"> - Basic profit per share (sen)</t>
  </si>
  <si>
    <t xml:space="preserve"> - Diluted profit per share (sen)</t>
  </si>
</sst>
</file>

<file path=xl/styles.xml><?xml version="1.0" encoding="utf-8"?>
<styleSheet xmlns="http://schemas.openxmlformats.org/spreadsheetml/2006/main">
  <numFmts count="6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RM&quot;#,##0;\-&quot;RM&quot;#,##0"/>
    <numFmt numFmtId="173" formatCode="&quot;RM&quot;#,##0;[Red]\-&quot;RM&quot;#,##0"/>
    <numFmt numFmtId="174" formatCode="&quot;RM&quot;#,##0.00;\-&quot;RM&quot;#,##0.00"/>
    <numFmt numFmtId="175" formatCode="&quot;RM&quot;#,##0.00;[Red]\-&quot;RM&quot;#,##0.00"/>
    <numFmt numFmtId="176" formatCode="_-&quot;RM&quot;* #,##0_-;\-&quot;RM&quot;* #,##0_-;_-&quot;RM&quot;* &quot;-&quot;_-;_-@_-"/>
    <numFmt numFmtId="177" formatCode="_-&quot;RM&quot;* #,##0.00_-;\-&quot;RM&quot;* #,##0.00_-;_-&quot;RM&quot;* &quot;-&quot;??_-;_-@_-"/>
    <numFmt numFmtId="178" formatCode="0.00_);[Red]\(0.00\)"/>
    <numFmt numFmtId="179" formatCode="_(* #,##0_);_(* \(#,##0\);_(* &quot;-&quot;??_);_(@_)"/>
    <numFmt numFmtId="180" formatCode="#,##0.000_);\(#,##0.000\)"/>
    <numFmt numFmtId="181" formatCode="0.0%"/>
    <numFmt numFmtId="182" formatCode="0.0000"/>
    <numFmt numFmtId="183" formatCode="0.000"/>
    <numFmt numFmtId="184" formatCode="#,##0.0;\-#,##0.0"/>
    <numFmt numFmtId="185" formatCode="#,##0.000;\-#,##0.000"/>
    <numFmt numFmtId="186" formatCode="_-* #,##0_-;\-* #,##0_-;_-* &quot;-&quot;??_-;_-@_-"/>
    <numFmt numFmtId="187" formatCode="#,##0.00_ ;\-#,##0.00\ "/>
    <numFmt numFmtId="188" formatCode="#,##0.0000;\-#,##0.0000"/>
    <numFmt numFmtId="189" formatCode="#,##0.000000;\-#,##0.000000"/>
    <numFmt numFmtId="190" formatCode="mm/dd/yy;@"/>
    <numFmt numFmtId="191" formatCode="#,##0_ ;\-#,##0\ "/>
    <numFmt numFmtId="192" formatCode="[$-409]dddd\,\ mmmm\ dd\,\ yyyy"/>
    <numFmt numFmtId="193" formatCode="00000"/>
    <numFmt numFmtId="194" formatCode="#,##0.0_);[Red]\(#,##0.0\)"/>
    <numFmt numFmtId="195" formatCode="0.0"/>
    <numFmt numFmtId="196" formatCode="#,##0.000_);[Red]\(#,##0.000\)"/>
    <numFmt numFmtId="197" formatCode="#,##0.0000_);[Red]\(#,##0.0000\)"/>
    <numFmt numFmtId="198" formatCode="#,##0.00000_);[Red]\(#,##0.00000\)"/>
    <numFmt numFmtId="199" formatCode="#,##0.000000_);[Red]\(#,##0.000000\)"/>
    <numFmt numFmtId="200" formatCode="#,##0.0000000_);[Red]\(#,##0.0000000\)"/>
    <numFmt numFmtId="201" formatCode="_(* #,##0.0_);_(* \(#,##0.0\);_(* &quot;-&quot;??_);_(@_)"/>
    <numFmt numFmtId="202" formatCode="_-* #,##0.0_-;\-* #,##0.0_-;_-* &quot;-&quot;?_-;_-@_-"/>
    <numFmt numFmtId="203" formatCode="_(* #,##0.0_);_(* \(#,##0.0\);_(* &quot;-&quot;?_);_(@_)"/>
    <numFmt numFmtId="204" formatCode="_(* #,##0_);_(* \(#,##0\);_(* &quot;-&quot;?_);_(@_)"/>
    <numFmt numFmtId="205" formatCode="_(* #,##0.000_);_(* \(#,##0.000\);_(* &quot;-&quot;??_);_(@_)"/>
    <numFmt numFmtId="206" formatCode="_(* #,##0.0000_);_(* \(#,##0.0000\);_(* &quot;-&quot;??_);_(@_)"/>
    <numFmt numFmtId="207" formatCode="_(* #,##0.00000_);_(* \(#,##0.00000\);_(* &quot;-&quot;??_);_(@_)"/>
    <numFmt numFmtId="208" formatCode="&quot;Yes&quot;;&quot;Yes&quot;;&quot;No&quot;"/>
    <numFmt numFmtId="209" formatCode="&quot;True&quot;;&quot;True&quot;;&quot;False&quot;"/>
    <numFmt numFmtId="210" formatCode="&quot;On&quot;;&quot;On&quot;;&quot;Off&quot;"/>
    <numFmt numFmtId="211" formatCode="[$€-2]\ #,##0.00_);[Red]\([$€-2]\ #,##0.00\)"/>
    <numFmt numFmtId="212" formatCode="_(* #,##0.0_);_(* \(#,##0.0\);_(* &quot;-&quot;_);_(@_)"/>
    <numFmt numFmtId="213" formatCode="_(* #,##0.00_);_(* \(#,##0.00\);_(* &quot;-&quot;_);_(@_)"/>
    <numFmt numFmtId="214" formatCode="0.00_);\(0.00\)"/>
    <numFmt numFmtId="215" formatCode="0_);\(0\)"/>
  </numFmts>
  <fonts count="11">
    <font>
      <sz val="10"/>
      <name val="Arial"/>
      <family val="2"/>
    </font>
    <font>
      <u val="single"/>
      <sz val="10"/>
      <color indexed="36"/>
      <name val="Arial"/>
      <family val="2"/>
    </font>
    <font>
      <u val="single"/>
      <sz val="10"/>
      <color indexed="12"/>
      <name val="Arial"/>
      <family val="2"/>
    </font>
    <font>
      <sz val="10"/>
      <name val="Times New Roman"/>
      <family val="1"/>
    </font>
    <font>
      <b/>
      <sz val="10"/>
      <name val="Times New Roman"/>
      <family val="1"/>
    </font>
    <font>
      <b/>
      <sz val="8"/>
      <name val="Times New Roman"/>
      <family val="1"/>
    </font>
    <font>
      <sz val="9"/>
      <name val="Times New Roman"/>
      <family val="1"/>
    </font>
    <font>
      <sz val="10"/>
      <color indexed="8"/>
      <name val="Times New Roman"/>
      <family val="1"/>
    </font>
    <font>
      <b/>
      <sz val="10"/>
      <color indexed="8"/>
      <name val="Times New Roman"/>
      <family val="1"/>
    </font>
    <font>
      <sz val="9"/>
      <color indexed="8"/>
      <name val="Times New Roman"/>
      <family val="1"/>
    </font>
    <font>
      <sz val="10"/>
      <color indexed="8"/>
      <name val="Arial"/>
      <family val="2"/>
    </font>
  </fonts>
  <fills count="2">
    <fill>
      <patternFill/>
    </fill>
    <fill>
      <patternFill patternType="gray125"/>
    </fill>
  </fills>
  <borders count="10">
    <border>
      <left/>
      <right/>
      <top/>
      <bottom/>
      <diagonal/>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double"/>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130">
    <xf numFmtId="0" fontId="0" fillId="0" borderId="0" xfId="0" applyAlignment="1">
      <alignment/>
    </xf>
    <xf numFmtId="179" fontId="3" fillId="0" borderId="1" xfId="15" applyNumberFormat="1" applyFont="1" applyFill="1" applyBorder="1" applyAlignment="1">
      <alignment horizontal="center"/>
    </xf>
    <xf numFmtId="179" fontId="3" fillId="0" borderId="0" xfId="15" applyNumberFormat="1" applyFont="1" applyFill="1" applyAlignment="1">
      <alignment/>
    </xf>
    <xf numFmtId="179" fontId="3" fillId="0" borderId="0" xfId="15" applyNumberFormat="1" applyFont="1" applyBorder="1" applyAlignment="1">
      <alignment horizontal="center"/>
    </xf>
    <xf numFmtId="0" fontId="3" fillId="0" borderId="0" xfId="21" applyFont="1">
      <alignment/>
      <protection/>
    </xf>
    <xf numFmtId="0" fontId="3" fillId="0" borderId="0" xfId="21" applyFont="1" applyAlignment="1">
      <alignment horizontal="center"/>
      <protection/>
    </xf>
    <xf numFmtId="0" fontId="4" fillId="0" borderId="0" xfId="21" applyFont="1" applyAlignment="1">
      <alignment/>
      <protection/>
    </xf>
    <xf numFmtId="0" fontId="5" fillId="0" borderId="0" xfId="21" applyFont="1" applyAlignment="1" quotePrefix="1">
      <alignment/>
      <protection/>
    </xf>
    <xf numFmtId="0" fontId="4" fillId="0" borderId="0" xfId="21" applyFont="1">
      <alignment/>
      <protection/>
    </xf>
    <xf numFmtId="0" fontId="6" fillId="0" borderId="0" xfId="21" applyFont="1" applyAlignment="1">
      <alignment horizontal="center"/>
      <protection/>
    </xf>
    <xf numFmtId="179" fontId="3" fillId="0" borderId="0" xfId="15" applyNumberFormat="1" applyFont="1" applyAlignment="1">
      <alignment/>
    </xf>
    <xf numFmtId="179" fontId="3" fillId="0" borderId="0" xfId="15" applyNumberFormat="1" applyFont="1" applyAlignment="1">
      <alignment horizontal="center"/>
    </xf>
    <xf numFmtId="179" fontId="3" fillId="0" borderId="2" xfId="15" applyNumberFormat="1" applyFont="1" applyBorder="1" applyAlignment="1">
      <alignment/>
    </xf>
    <xf numFmtId="179" fontId="3" fillId="0" borderId="2" xfId="15" applyNumberFormat="1" applyFont="1" applyBorder="1" applyAlignment="1">
      <alignment horizontal="center"/>
    </xf>
    <xf numFmtId="179" fontId="3" fillId="0" borderId="0" xfId="15" applyNumberFormat="1" applyFont="1" applyBorder="1" applyAlignment="1">
      <alignment/>
    </xf>
    <xf numFmtId="16" fontId="3" fillId="0" borderId="0" xfId="21" applyNumberFormat="1" applyFont="1" applyAlignment="1">
      <alignment horizontal="center"/>
      <protection/>
    </xf>
    <xf numFmtId="179" fontId="3" fillId="0" borderId="1" xfId="15" applyNumberFormat="1" applyFont="1" applyBorder="1" applyAlignment="1">
      <alignment/>
    </xf>
    <xf numFmtId="179" fontId="3" fillId="0" borderId="0" xfId="15" applyNumberFormat="1" applyFont="1" applyAlignment="1">
      <alignment horizontal="right"/>
    </xf>
    <xf numFmtId="179" fontId="3" fillId="0" borderId="3" xfId="15" applyNumberFormat="1" applyFont="1" applyBorder="1" applyAlignment="1">
      <alignment/>
    </xf>
    <xf numFmtId="0" fontId="3" fillId="0" borderId="0" xfId="21" applyFont="1" applyAlignment="1">
      <alignment horizontal="right"/>
      <protection/>
    </xf>
    <xf numFmtId="179" fontId="4" fillId="0" borderId="0" xfId="21" applyNumberFormat="1" applyFont="1">
      <alignment/>
      <protection/>
    </xf>
    <xf numFmtId="179" fontId="3" fillId="0" borderId="0" xfId="21" applyNumberFormat="1" applyFont="1" applyAlignment="1">
      <alignment horizontal="center"/>
      <protection/>
    </xf>
    <xf numFmtId="206" fontId="3" fillId="0" borderId="0" xfId="21" applyNumberFormat="1" applyFont="1" applyAlignment="1">
      <alignment horizontal="center"/>
      <protection/>
    </xf>
    <xf numFmtId="179" fontId="3" fillId="0" borderId="0" xfId="21" applyNumberFormat="1" applyFont="1">
      <alignment/>
      <protection/>
    </xf>
    <xf numFmtId="43" fontId="3" fillId="0" borderId="0" xfId="15" applyFont="1" applyAlignment="1">
      <alignment horizontal="center"/>
    </xf>
    <xf numFmtId="43" fontId="3" fillId="0" borderId="0" xfId="21" applyNumberFormat="1" applyFont="1" applyAlignment="1">
      <alignment horizontal="center"/>
      <protection/>
    </xf>
    <xf numFmtId="43" fontId="3" fillId="0" borderId="0" xfId="21" applyNumberFormat="1" applyFont="1">
      <alignment/>
      <protection/>
    </xf>
    <xf numFmtId="0" fontId="5" fillId="0" borderId="0" xfId="21" applyFont="1" applyAlignment="1">
      <alignment/>
      <protection/>
    </xf>
    <xf numFmtId="0" fontId="3" fillId="0" borderId="0" xfId="21" applyFont="1" applyAlignment="1">
      <alignment horizontal="justify"/>
      <protection/>
    </xf>
    <xf numFmtId="0" fontId="3" fillId="0" borderId="0" xfId="21" applyFont="1" applyFill="1">
      <alignment/>
      <protection/>
    </xf>
    <xf numFmtId="0" fontId="3" fillId="0" borderId="0" xfId="21" applyFont="1" applyFill="1" applyAlignment="1">
      <alignment horizontal="center"/>
      <protection/>
    </xf>
    <xf numFmtId="0" fontId="3" fillId="0" borderId="0" xfId="21" applyFont="1" applyBorder="1">
      <alignment/>
      <protection/>
    </xf>
    <xf numFmtId="0" fontId="4" fillId="0" borderId="0" xfId="21" applyFont="1" applyAlignment="1">
      <alignment horizontal="left"/>
      <protection/>
    </xf>
    <xf numFmtId="0" fontId="5" fillId="0" borderId="0" xfId="21" applyFont="1" applyAlignment="1">
      <alignment horizontal="left"/>
      <protection/>
    </xf>
    <xf numFmtId="0" fontId="4" fillId="0" borderId="0" xfId="21" applyFont="1" applyAlignment="1" quotePrefix="1">
      <alignment horizontal="left"/>
      <protection/>
    </xf>
    <xf numFmtId="0" fontId="4" fillId="0" borderId="0" xfId="21" applyFont="1" applyFill="1">
      <alignment/>
      <protection/>
    </xf>
    <xf numFmtId="0" fontId="3" fillId="0" borderId="0" xfId="21" applyFont="1" applyFill="1" quotePrefix="1">
      <alignment/>
      <protection/>
    </xf>
    <xf numFmtId="41" fontId="3" fillId="0" borderId="0" xfId="21" applyNumberFormat="1" applyFont="1" applyFill="1">
      <alignment/>
      <protection/>
    </xf>
    <xf numFmtId="41" fontId="3" fillId="0" borderId="0" xfId="21" applyNumberFormat="1" applyFont="1" applyFill="1" applyBorder="1">
      <alignment/>
      <protection/>
    </xf>
    <xf numFmtId="41" fontId="3" fillId="0" borderId="1" xfId="21" applyNumberFormat="1" applyFont="1" applyFill="1" applyBorder="1">
      <alignment/>
      <protection/>
    </xf>
    <xf numFmtId="15" fontId="3" fillId="0" borderId="0" xfId="21" applyNumberFormat="1" applyFont="1" applyAlignment="1">
      <alignment horizontal="center"/>
      <protection/>
    </xf>
    <xf numFmtId="15" fontId="3" fillId="0" borderId="0" xfId="21" applyNumberFormat="1" applyFont="1" applyAlignment="1" quotePrefix="1">
      <alignment horizontal="center"/>
      <protection/>
    </xf>
    <xf numFmtId="40" fontId="3" fillId="0" borderId="0" xfId="15" applyNumberFormat="1" applyFont="1" applyFill="1" applyBorder="1" applyAlignment="1">
      <alignment/>
    </xf>
    <xf numFmtId="179" fontId="3" fillId="0" borderId="0" xfId="15" applyNumberFormat="1" applyFont="1" applyAlignment="1">
      <alignment horizontal="justify"/>
    </xf>
    <xf numFmtId="0" fontId="3" fillId="0" borderId="0" xfId="21" applyFont="1" applyAlignment="1">
      <alignment horizontal="left"/>
      <protection/>
    </xf>
    <xf numFmtId="179" fontId="3" fillId="0" borderId="0" xfId="15" applyNumberFormat="1" applyFont="1" applyAlignment="1">
      <alignment/>
    </xf>
    <xf numFmtId="179" fontId="3" fillId="0" borderId="0" xfId="15" applyNumberFormat="1" applyFont="1" applyAlignment="1" quotePrefix="1">
      <alignment/>
    </xf>
    <xf numFmtId="38" fontId="3" fillId="0" borderId="0" xfId="15" applyNumberFormat="1" applyFont="1" applyFill="1" applyBorder="1" applyAlignment="1">
      <alignment/>
    </xf>
    <xf numFmtId="38" fontId="3" fillId="0" borderId="1" xfId="15" applyNumberFormat="1" applyFont="1" applyFill="1" applyBorder="1" applyAlignment="1">
      <alignment/>
    </xf>
    <xf numFmtId="179" fontId="4" fillId="0" borderId="0" xfId="15" applyNumberFormat="1" applyFont="1" applyAlignment="1">
      <alignment horizontal="center"/>
    </xf>
    <xf numFmtId="0" fontId="4" fillId="0" borderId="0" xfId="21" applyFont="1" applyAlignment="1">
      <alignment horizontal="center"/>
      <protection/>
    </xf>
    <xf numFmtId="179" fontId="3" fillId="0" borderId="0" xfId="15" applyNumberFormat="1" applyFont="1" applyBorder="1" applyAlignment="1">
      <alignment/>
    </xf>
    <xf numFmtId="179" fontId="4" fillId="0" borderId="0" xfId="15" applyNumberFormat="1" applyFont="1" applyBorder="1" applyAlignment="1">
      <alignment/>
    </xf>
    <xf numFmtId="0" fontId="3" fillId="0" borderId="0" xfId="15" applyNumberFormat="1" applyFont="1" applyBorder="1" applyAlignment="1">
      <alignment horizontal="center"/>
    </xf>
    <xf numFmtId="0" fontId="7" fillId="0" borderId="0" xfId="21" applyFont="1">
      <alignment/>
      <protection/>
    </xf>
    <xf numFmtId="0" fontId="7" fillId="0" borderId="0" xfId="21" applyFont="1" applyAlignment="1">
      <alignment horizontal="center"/>
      <protection/>
    </xf>
    <xf numFmtId="0" fontId="8" fillId="0" borderId="0" xfId="21" applyFont="1">
      <alignment/>
      <protection/>
    </xf>
    <xf numFmtId="15" fontId="7" fillId="0" borderId="0" xfId="21" applyNumberFormat="1" applyFont="1" applyAlignment="1">
      <alignment horizontal="center"/>
      <protection/>
    </xf>
    <xf numFmtId="15" fontId="7" fillId="0" borderId="0" xfId="21" applyNumberFormat="1" applyFont="1" applyAlignment="1" quotePrefix="1">
      <alignment horizontal="center"/>
      <protection/>
    </xf>
    <xf numFmtId="0" fontId="9" fillId="0" borderId="0" xfId="21" applyFont="1" applyAlignment="1">
      <alignment horizontal="center"/>
      <protection/>
    </xf>
    <xf numFmtId="41" fontId="9" fillId="0" borderId="4" xfId="21" applyNumberFormat="1" applyFont="1" applyBorder="1" applyAlignment="1">
      <alignment horizontal="center"/>
      <protection/>
    </xf>
    <xf numFmtId="41" fontId="7" fillId="0" borderId="0" xfId="21" applyNumberFormat="1" applyFont="1">
      <alignment/>
      <protection/>
    </xf>
    <xf numFmtId="213" fontId="9" fillId="0" borderId="0" xfId="21" applyNumberFormat="1" applyFont="1" applyBorder="1" applyAlignment="1">
      <alignment horizontal="center"/>
      <protection/>
    </xf>
    <xf numFmtId="0" fontId="7" fillId="0" borderId="0" xfId="21" applyFont="1" quotePrefix="1">
      <alignment/>
      <protection/>
    </xf>
    <xf numFmtId="41" fontId="9" fillId="0" borderId="0" xfId="21" applyNumberFormat="1" applyFont="1" applyAlignment="1">
      <alignment horizontal="center"/>
      <protection/>
    </xf>
    <xf numFmtId="43" fontId="7" fillId="0" borderId="0" xfId="21" applyNumberFormat="1" applyFont="1">
      <alignment/>
      <protection/>
    </xf>
    <xf numFmtId="179" fontId="7" fillId="0" borderId="0" xfId="15" applyNumberFormat="1" applyFont="1" applyAlignment="1">
      <alignment/>
    </xf>
    <xf numFmtId="179" fontId="7" fillId="0" borderId="0" xfId="15" applyNumberFormat="1" applyFont="1" applyAlignment="1">
      <alignment horizontal="center"/>
    </xf>
    <xf numFmtId="43" fontId="7" fillId="0" borderId="0" xfId="15" applyFont="1" applyFill="1" applyBorder="1" applyAlignment="1">
      <alignment/>
    </xf>
    <xf numFmtId="179" fontId="7" fillId="0" borderId="0" xfId="15" applyNumberFormat="1" applyFont="1" applyFill="1" applyAlignment="1">
      <alignment/>
    </xf>
    <xf numFmtId="0" fontId="10" fillId="0" borderId="0" xfId="0" applyFont="1" applyAlignment="1">
      <alignment/>
    </xf>
    <xf numFmtId="0" fontId="3" fillId="0" borderId="0" xfId="21" applyFont="1" applyAlignment="1">
      <alignment vertical="top" wrapText="1"/>
      <protection/>
    </xf>
    <xf numFmtId="179" fontId="0" fillId="0" borderId="0" xfId="0" applyNumberFormat="1" applyAlignment="1">
      <alignment/>
    </xf>
    <xf numFmtId="179" fontId="3" fillId="0" borderId="0" xfId="15" applyNumberFormat="1" applyFont="1" applyAlignment="1">
      <alignment horizontal="center" wrapText="1"/>
    </xf>
    <xf numFmtId="179" fontId="3" fillId="0" borderId="0" xfId="15" applyNumberFormat="1" applyFont="1" applyAlignment="1" quotePrefix="1">
      <alignment horizontal="center"/>
    </xf>
    <xf numFmtId="179" fontId="3" fillId="0" borderId="0" xfId="15" applyNumberFormat="1" applyFont="1" applyBorder="1" applyAlignment="1" quotePrefix="1">
      <alignment horizontal="center"/>
    </xf>
    <xf numFmtId="0" fontId="3" fillId="0" borderId="0" xfId="21" applyFont="1" applyAlignment="1">
      <alignment horizontal="left" vertical="top" wrapText="1"/>
      <protection/>
    </xf>
    <xf numFmtId="0" fontId="3" fillId="0" borderId="0" xfId="21" applyFont="1" applyAlignment="1">
      <alignment horizontal="center" vertical="top" wrapText="1"/>
      <protection/>
    </xf>
    <xf numFmtId="0" fontId="4" fillId="0" borderId="0" xfId="21" applyFont="1" applyAlignment="1">
      <alignment horizontal="left" vertical="top" wrapText="1"/>
      <protection/>
    </xf>
    <xf numFmtId="0" fontId="4" fillId="0" borderId="0" xfId="21" applyFont="1" applyAlignment="1">
      <alignment horizontal="center" vertical="top" wrapText="1"/>
      <protection/>
    </xf>
    <xf numFmtId="0" fontId="3" fillId="0" borderId="0" xfId="21" applyFont="1" applyAlignment="1">
      <alignment horizontal="left" vertical="center" wrapText="1"/>
      <protection/>
    </xf>
    <xf numFmtId="0" fontId="3" fillId="0" borderId="0" xfId="21" applyFont="1" applyAlignment="1">
      <alignment horizontal="center" vertical="center" wrapText="1"/>
      <protection/>
    </xf>
    <xf numFmtId="179" fontId="3" fillId="0" borderId="5" xfId="15" applyNumberFormat="1" applyFont="1" applyBorder="1" applyAlignment="1">
      <alignment horizontal="center"/>
    </xf>
    <xf numFmtId="37" fontId="7" fillId="0" borderId="0" xfId="15" applyNumberFormat="1" applyFont="1" applyFill="1" applyBorder="1" applyAlignment="1">
      <alignment/>
    </xf>
    <xf numFmtId="3" fontId="3" fillId="0" borderId="0" xfId="21" applyNumberFormat="1" applyFont="1" applyAlignment="1">
      <alignment horizontal="center" vertical="top" wrapText="1"/>
      <protection/>
    </xf>
    <xf numFmtId="3" fontId="3" fillId="0" borderId="0" xfId="21" applyNumberFormat="1" applyFont="1" applyAlignment="1">
      <alignment horizontal="center"/>
      <protection/>
    </xf>
    <xf numFmtId="3" fontId="3" fillId="0" borderId="5" xfId="21" applyNumberFormat="1" applyFont="1" applyBorder="1" applyAlignment="1">
      <alignment horizontal="center" vertical="top" wrapText="1"/>
      <protection/>
    </xf>
    <xf numFmtId="37" fontId="3" fillId="0" borderId="0" xfId="21" applyNumberFormat="1" applyFont="1" applyAlignment="1">
      <alignment horizontal="center" vertical="top" wrapText="1"/>
      <protection/>
    </xf>
    <xf numFmtId="37" fontId="3" fillId="0" borderId="5" xfId="21" applyNumberFormat="1" applyFont="1" applyBorder="1" applyAlignment="1">
      <alignment horizontal="center" vertical="top" wrapText="1"/>
      <protection/>
    </xf>
    <xf numFmtId="3" fontId="3" fillId="0" borderId="0" xfId="21" applyNumberFormat="1" applyFont="1">
      <alignment/>
      <protection/>
    </xf>
    <xf numFmtId="2" fontId="10" fillId="0" borderId="0" xfId="0" applyNumberFormat="1" applyFont="1" applyAlignment="1">
      <alignment/>
    </xf>
    <xf numFmtId="214" fontId="7" fillId="0" borderId="0" xfId="15" applyNumberFormat="1" applyFont="1" applyFill="1" applyBorder="1" applyAlignment="1">
      <alignment horizontal="center"/>
    </xf>
    <xf numFmtId="37" fontId="3" fillId="0" borderId="0" xfId="21" applyNumberFormat="1" applyFont="1" applyFill="1">
      <alignment/>
      <protection/>
    </xf>
    <xf numFmtId="37" fontId="3" fillId="0" borderId="3" xfId="21" applyNumberFormat="1" applyFont="1" applyFill="1" applyBorder="1">
      <alignment/>
      <protection/>
    </xf>
    <xf numFmtId="37" fontId="3" fillId="0" borderId="0" xfId="21" applyNumberFormat="1" applyFont="1" applyFill="1" applyBorder="1">
      <alignment/>
      <protection/>
    </xf>
    <xf numFmtId="37" fontId="3" fillId="0" borderId="5" xfId="21" applyNumberFormat="1" applyFont="1" applyFill="1" applyBorder="1">
      <alignment/>
      <protection/>
    </xf>
    <xf numFmtId="37" fontId="3" fillId="0" borderId="0" xfId="21" applyNumberFormat="1" applyFont="1">
      <alignment/>
      <protection/>
    </xf>
    <xf numFmtId="38" fontId="3" fillId="0" borderId="0" xfId="21" applyNumberFormat="1" applyFont="1">
      <alignment/>
      <protection/>
    </xf>
    <xf numFmtId="37" fontId="3" fillId="0" borderId="1" xfId="21" applyNumberFormat="1" applyFont="1" applyFill="1" applyBorder="1">
      <alignment/>
      <protection/>
    </xf>
    <xf numFmtId="37" fontId="3" fillId="0" borderId="0" xfId="21" applyNumberFormat="1" applyFont="1" applyFill="1" applyAlignment="1">
      <alignment/>
      <protection/>
    </xf>
    <xf numFmtId="37" fontId="3" fillId="0" borderId="0" xfId="21" applyNumberFormat="1" applyFont="1" applyBorder="1" applyAlignment="1">
      <alignment horizontal="center" vertical="top" wrapText="1"/>
      <protection/>
    </xf>
    <xf numFmtId="179" fontId="3" fillId="0" borderId="5" xfId="15" applyNumberFormat="1" applyFont="1" applyBorder="1" applyAlignment="1">
      <alignment/>
    </xf>
    <xf numFmtId="179" fontId="3" fillId="0" borderId="5" xfId="15" applyNumberFormat="1" applyFont="1" applyBorder="1" applyAlignment="1">
      <alignment/>
    </xf>
    <xf numFmtId="0" fontId="4" fillId="0" borderId="0" xfId="21" applyNumberFormat="1" applyFont="1">
      <alignment/>
      <protection/>
    </xf>
    <xf numFmtId="0" fontId="3" fillId="0" borderId="0" xfId="15" applyNumberFormat="1" applyFont="1" applyAlignment="1">
      <alignment/>
    </xf>
    <xf numFmtId="0" fontId="4" fillId="0" borderId="0" xfId="15" applyNumberFormat="1" applyFont="1" applyAlignment="1">
      <alignment/>
    </xf>
    <xf numFmtId="0" fontId="3" fillId="0" borderId="0" xfId="15" applyNumberFormat="1" applyFont="1" applyBorder="1" applyAlignment="1">
      <alignment/>
    </xf>
    <xf numFmtId="0" fontId="4" fillId="0" borderId="0" xfId="15" applyNumberFormat="1" applyFont="1" applyBorder="1" applyAlignment="1">
      <alignment/>
    </xf>
    <xf numFmtId="0" fontId="3" fillId="0" borderId="0" xfId="21" applyNumberFormat="1" applyFont="1">
      <alignment/>
      <protection/>
    </xf>
    <xf numFmtId="0" fontId="3" fillId="0" borderId="0" xfId="21" applyNumberFormat="1" applyFont="1" applyAlignment="1">
      <alignment horizontal="right"/>
      <protection/>
    </xf>
    <xf numFmtId="179" fontId="3" fillId="0" borderId="5" xfId="15" applyNumberFormat="1" applyFont="1" applyBorder="1" applyAlignment="1" quotePrefix="1">
      <alignment horizontal="center"/>
    </xf>
    <xf numFmtId="179" fontId="3" fillId="0" borderId="1" xfId="21" applyNumberFormat="1" applyFont="1" applyBorder="1">
      <alignment/>
      <protection/>
    </xf>
    <xf numFmtId="179" fontId="3" fillId="0" borderId="6" xfId="15" applyNumberFormat="1" applyFont="1" applyBorder="1" applyAlignment="1">
      <alignment/>
    </xf>
    <xf numFmtId="179" fontId="3" fillId="0" borderId="7" xfId="15" applyNumberFormat="1" applyFont="1" applyBorder="1" applyAlignment="1">
      <alignment/>
    </xf>
    <xf numFmtId="179" fontId="3" fillId="0" borderId="8" xfId="15" applyNumberFormat="1" applyFont="1" applyBorder="1" applyAlignment="1">
      <alignment/>
    </xf>
    <xf numFmtId="179" fontId="3" fillId="0" borderId="9" xfId="15" applyNumberFormat="1" applyFont="1" applyBorder="1" applyAlignment="1">
      <alignment/>
    </xf>
    <xf numFmtId="214" fontId="7" fillId="0" borderId="0" xfId="15" applyNumberFormat="1" applyFont="1" applyBorder="1" applyAlignment="1">
      <alignment/>
    </xf>
    <xf numFmtId="179" fontId="3" fillId="0" borderId="0" xfId="15" applyNumberFormat="1" applyFont="1" applyFill="1" applyBorder="1" applyAlignment="1">
      <alignment horizontal="center"/>
    </xf>
    <xf numFmtId="37" fontId="3" fillId="0" borderId="0" xfId="21" applyNumberFormat="1" applyFont="1" applyFill="1" applyAlignment="1" quotePrefix="1">
      <alignment horizontal="center"/>
      <protection/>
    </xf>
    <xf numFmtId="0" fontId="9" fillId="0" borderId="0" xfId="21" applyFont="1">
      <alignment/>
      <protection/>
    </xf>
    <xf numFmtId="41" fontId="3" fillId="0" borderId="0" xfId="21" applyNumberFormat="1" applyFont="1" applyFill="1" applyBorder="1" applyAlignment="1" quotePrefix="1">
      <alignment horizontal="center"/>
      <protection/>
    </xf>
    <xf numFmtId="41" fontId="3" fillId="0" borderId="0" xfId="21" applyNumberFormat="1" applyFont="1" applyFill="1" applyBorder="1" applyAlignment="1">
      <alignment horizontal="center"/>
      <protection/>
    </xf>
    <xf numFmtId="182" fontId="3" fillId="0" borderId="0" xfId="15" applyNumberFormat="1" applyFont="1" applyAlignment="1">
      <alignment horizontal="center"/>
    </xf>
    <xf numFmtId="182" fontId="3" fillId="0" borderId="0" xfId="21" applyNumberFormat="1" applyFont="1">
      <alignment/>
      <protection/>
    </xf>
    <xf numFmtId="0" fontId="3" fillId="0" borderId="0" xfId="21" applyFont="1" applyAlignment="1">
      <alignment horizontal="center"/>
      <protection/>
    </xf>
    <xf numFmtId="179" fontId="3" fillId="0" borderId="0" xfId="15" applyNumberFormat="1" applyFont="1" applyAlignment="1">
      <alignment horizontal="center" wrapText="1"/>
    </xf>
    <xf numFmtId="179" fontId="3" fillId="0" borderId="0" xfId="15" applyNumberFormat="1" applyFont="1" applyAlignment="1">
      <alignment horizontal="center"/>
    </xf>
    <xf numFmtId="0" fontId="3" fillId="0" borderId="0" xfId="21" applyFont="1" applyAlignment="1">
      <alignment horizontal="left" vertical="top" wrapText="1"/>
      <protection/>
    </xf>
    <xf numFmtId="0" fontId="4" fillId="0" borderId="0" xfId="21" applyFont="1" applyAlignment="1">
      <alignment horizontal="left" vertical="top" wrapText="1"/>
      <protection/>
    </xf>
    <xf numFmtId="0" fontId="3" fillId="0" borderId="0" xfId="21" applyFont="1" applyAlignment="1">
      <alignment horizontal="left" vertical="center" wrapText="1"/>
      <protection/>
    </xf>
  </cellXfs>
  <cellStyles count="9">
    <cellStyle name="Normal" xfId="0"/>
    <cellStyle name="Comma" xfId="15"/>
    <cellStyle name="Comma [0]" xfId="16"/>
    <cellStyle name="Currency" xfId="17"/>
    <cellStyle name="Currency [0]" xfId="18"/>
    <cellStyle name="Followed Hyperlink" xfId="19"/>
    <cellStyle name="Hyperlink" xfId="20"/>
    <cellStyle name="Normal_GW 1Q2005 Qtrly Rpt"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352425</xdr:colOff>
      <xdr:row>52</xdr:row>
      <xdr:rowOff>47625</xdr:rowOff>
    </xdr:from>
    <xdr:ext cx="76200" cy="200025"/>
    <xdr:sp>
      <xdr:nvSpPr>
        <xdr:cNvPr id="1" name="TextBox 2"/>
        <xdr:cNvSpPr txBox="1">
          <a:spLocks noChangeArrowheads="1"/>
        </xdr:cNvSpPr>
      </xdr:nvSpPr>
      <xdr:spPr>
        <a:xfrm>
          <a:off x="3314700" y="84677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38100</xdr:colOff>
      <xdr:row>45</xdr:row>
      <xdr:rowOff>9525</xdr:rowOff>
    </xdr:from>
    <xdr:to>
      <xdr:col>9</xdr:col>
      <xdr:colOff>0</xdr:colOff>
      <xdr:row>48</xdr:row>
      <xdr:rowOff>38100</xdr:rowOff>
    </xdr:to>
    <xdr:sp>
      <xdr:nvSpPr>
        <xdr:cNvPr id="2" name="TextBox 3"/>
        <xdr:cNvSpPr txBox="1">
          <a:spLocks noChangeArrowheads="1"/>
        </xdr:cNvSpPr>
      </xdr:nvSpPr>
      <xdr:spPr>
        <a:xfrm>
          <a:off x="38100" y="7296150"/>
          <a:ext cx="6515100" cy="514350"/>
        </a:xfrm>
        <a:prstGeom prst="rect">
          <a:avLst/>
        </a:prstGeom>
        <a:solidFill>
          <a:srgbClr val="FFFFFF"/>
        </a:solidFill>
        <a:ln w="9525" cmpd="sng">
          <a:noFill/>
        </a:ln>
      </xdr:spPr>
      <xdr:txBody>
        <a:bodyPr vertOverflow="clip" wrap="square"/>
        <a:p>
          <a:pPr algn="l">
            <a:defRPr/>
          </a:pPr>
          <a:r>
            <a:rPr lang="en-US" cap="none" sz="1000" b="0" i="0" u="none" baseline="0"/>
            <a:t>The Condensed Consolidated Income Statements should be read in conjunction with the audited financial statements for the year ended 31 January 2007 and the accompanying explanatory notes attached to the interim financial statements.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352425</xdr:colOff>
      <xdr:row>75</xdr:row>
      <xdr:rowOff>47625</xdr:rowOff>
    </xdr:from>
    <xdr:ext cx="76200" cy="200025"/>
    <xdr:sp>
      <xdr:nvSpPr>
        <xdr:cNvPr id="1" name="TextBox 2"/>
        <xdr:cNvSpPr txBox="1">
          <a:spLocks noChangeArrowheads="1"/>
        </xdr:cNvSpPr>
      </xdr:nvSpPr>
      <xdr:spPr>
        <a:xfrm>
          <a:off x="4705350" y="120967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0</xdr:colOff>
      <xdr:row>64</xdr:row>
      <xdr:rowOff>47625</xdr:rowOff>
    </xdr:from>
    <xdr:to>
      <xdr:col>5</xdr:col>
      <xdr:colOff>0</xdr:colOff>
      <xdr:row>66</xdr:row>
      <xdr:rowOff>95250</xdr:rowOff>
    </xdr:to>
    <xdr:sp>
      <xdr:nvSpPr>
        <xdr:cNvPr id="2" name="TextBox 3"/>
        <xdr:cNvSpPr txBox="1">
          <a:spLocks noChangeArrowheads="1"/>
        </xdr:cNvSpPr>
      </xdr:nvSpPr>
      <xdr:spPr>
        <a:xfrm>
          <a:off x="0" y="10315575"/>
          <a:ext cx="6143625" cy="371475"/>
        </a:xfrm>
        <a:prstGeom prst="rect">
          <a:avLst/>
        </a:prstGeom>
        <a:solidFill>
          <a:srgbClr val="FFFFFF"/>
        </a:solidFill>
        <a:ln w="9525" cmpd="sng">
          <a:noFill/>
        </a:ln>
      </xdr:spPr>
      <xdr:txBody>
        <a:bodyPr vertOverflow="clip" wrap="square"/>
        <a:p>
          <a:pPr algn="l">
            <a:defRPr/>
          </a:pPr>
          <a:r>
            <a:rPr lang="en-US" cap="none" sz="1000" b="0" i="0" u="none" baseline="0"/>
            <a:t>The Condensed Consolidated Balance Sheets should be read in conjunction with the audited financial statements for the year ended 31 January 2007 and the accompanying explanatory notes attached to the interim financial statements.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36</xdr:row>
      <xdr:rowOff>57150</xdr:rowOff>
    </xdr:from>
    <xdr:to>
      <xdr:col>8</xdr:col>
      <xdr:colOff>0</xdr:colOff>
      <xdr:row>39</xdr:row>
      <xdr:rowOff>152400</xdr:rowOff>
    </xdr:to>
    <xdr:sp>
      <xdr:nvSpPr>
        <xdr:cNvPr id="1" name="TextBox 1"/>
        <xdr:cNvSpPr txBox="1">
          <a:spLocks noChangeArrowheads="1"/>
        </xdr:cNvSpPr>
      </xdr:nvSpPr>
      <xdr:spPr>
        <a:xfrm>
          <a:off x="9525" y="5924550"/>
          <a:ext cx="7458075" cy="581025"/>
        </a:xfrm>
        <a:prstGeom prst="rect">
          <a:avLst/>
        </a:prstGeom>
        <a:solidFill>
          <a:srgbClr val="FFFFFF"/>
        </a:solidFill>
        <a:ln w="9525" cmpd="sng">
          <a:noFill/>
        </a:ln>
      </xdr:spPr>
      <xdr:txBody>
        <a:bodyPr vertOverflow="clip" wrap="square"/>
        <a:p>
          <a:pPr algn="l">
            <a:defRPr/>
          </a:pPr>
          <a:r>
            <a:rPr lang="en-US" cap="none" sz="1000" b="0" i="0" u="none" baseline="0"/>
            <a:t>The Condensed Consolidated Statement of Changes In Equity should be read in conjunction with the audited financial statements for the year ended 31 January 2007 and the accompanying explanatory notes attached to the interim financial statements.</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228600</xdr:colOff>
      <xdr:row>81</xdr:row>
      <xdr:rowOff>47625</xdr:rowOff>
    </xdr:from>
    <xdr:ext cx="76200" cy="200025"/>
    <xdr:sp>
      <xdr:nvSpPr>
        <xdr:cNvPr id="1" name="TextBox 2"/>
        <xdr:cNvSpPr txBox="1">
          <a:spLocks noChangeArrowheads="1"/>
        </xdr:cNvSpPr>
      </xdr:nvSpPr>
      <xdr:spPr>
        <a:xfrm>
          <a:off x="3362325" y="132016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0</xdr:colOff>
      <xdr:row>76</xdr:row>
      <xdr:rowOff>85725</xdr:rowOff>
    </xdr:from>
    <xdr:to>
      <xdr:col>6</xdr:col>
      <xdr:colOff>895350</xdr:colOff>
      <xdr:row>79</xdr:row>
      <xdr:rowOff>95250</xdr:rowOff>
    </xdr:to>
    <xdr:sp>
      <xdr:nvSpPr>
        <xdr:cNvPr id="2" name="TextBox 3"/>
        <xdr:cNvSpPr txBox="1">
          <a:spLocks noChangeArrowheads="1"/>
        </xdr:cNvSpPr>
      </xdr:nvSpPr>
      <xdr:spPr>
        <a:xfrm>
          <a:off x="0" y="12430125"/>
          <a:ext cx="6296025" cy="495300"/>
        </a:xfrm>
        <a:prstGeom prst="rect">
          <a:avLst/>
        </a:prstGeom>
        <a:solidFill>
          <a:srgbClr val="FFFFFF"/>
        </a:solidFill>
        <a:ln w="9525" cmpd="sng">
          <a:noFill/>
        </a:ln>
      </xdr:spPr>
      <xdr:txBody>
        <a:bodyPr vertOverflow="clip" wrap="square"/>
        <a:p>
          <a:pPr algn="l">
            <a:defRPr/>
          </a:pPr>
          <a:r>
            <a:rPr lang="en-US" cap="none" sz="1000" b="0" i="0" u="none" baseline="0"/>
            <a:t>The Condensed Consolidated Cash Flow Statement should be read in conjunction with the audited financial statements for the year ended 31 January 2007 and the accompanying explanatory notes attached to the interim financial statements.</a:t>
          </a:r>
        </a:p>
      </xdr:txBody>
    </xdr:sp>
    <xdr:clientData/>
  </xdr:twoCellAnchor>
  <xdr:oneCellAnchor>
    <xdr:from>
      <xdr:col>2</xdr:col>
      <xdr:colOff>228600</xdr:colOff>
      <xdr:row>83</xdr:row>
      <xdr:rowOff>47625</xdr:rowOff>
    </xdr:from>
    <xdr:ext cx="76200" cy="200025"/>
    <xdr:sp>
      <xdr:nvSpPr>
        <xdr:cNvPr id="3" name="TextBox 5"/>
        <xdr:cNvSpPr txBox="1">
          <a:spLocks noChangeArrowheads="1"/>
        </xdr:cNvSpPr>
      </xdr:nvSpPr>
      <xdr:spPr>
        <a:xfrm>
          <a:off x="3362325" y="135255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36</xdr:row>
      <xdr:rowOff>9525</xdr:rowOff>
    </xdr:from>
    <xdr:to>
      <xdr:col>8</xdr:col>
      <xdr:colOff>419100</xdr:colOff>
      <xdr:row>38</xdr:row>
      <xdr:rowOff>9525</xdr:rowOff>
    </xdr:to>
    <xdr:sp>
      <xdr:nvSpPr>
        <xdr:cNvPr id="1" name="Text 18"/>
        <xdr:cNvSpPr txBox="1">
          <a:spLocks noChangeArrowheads="1"/>
        </xdr:cNvSpPr>
      </xdr:nvSpPr>
      <xdr:spPr>
        <a:xfrm>
          <a:off x="314325" y="5838825"/>
          <a:ext cx="5886450" cy="32385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 auditors’ reports on the financial statements for the financial year ended 31 January 2007 were not qualified.</a:t>
          </a:r>
        </a:p>
      </xdr:txBody>
    </xdr:sp>
    <xdr:clientData/>
  </xdr:twoCellAnchor>
  <xdr:twoCellAnchor>
    <xdr:from>
      <xdr:col>1</xdr:col>
      <xdr:colOff>9525</xdr:colOff>
      <xdr:row>63</xdr:row>
      <xdr:rowOff>0</xdr:rowOff>
    </xdr:from>
    <xdr:to>
      <xdr:col>8</xdr:col>
      <xdr:colOff>714375</xdr:colOff>
      <xdr:row>65</xdr:row>
      <xdr:rowOff>133350</xdr:rowOff>
    </xdr:to>
    <xdr:sp>
      <xdr:nvSpPr>
        <xdr:cNvPr id="2" name="Text 18"/>
        <xdr:cNvSpPr txBox="1">
          <a:spLocks noChangeArrowheads="1"/>
        </xdr:cNvSpPr>
      </xdr:nvSpPr>
      <xdr:spPr>
        <a:xfrm>
          <a:off x="314325" y="10201275"/>
          <a:ext cx="6181725" cy="45720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 Group did not carry out any valuation on the property, plant and equipment since the listing of the Company on 16 August 2004.</a:t>
          </a:r>
        </a:p>
      </xdr:txBody>
    </xdr:sp>
    <xdr:clientData/>
  </xdr:twoCellAnchor>
  <xdr:twoCellAnchor>
    <xdr:from>
      <xdr:col>1</xdr:col>
      <xdr:colOff>9525</xdr:colOff>
      <xdr:row>78</xdr:row>
      <xdr:rowOff>0</xdr:rowOff>
    </xdr:from>
    <xdr:to>
      <xdr:col>8</xdr:col>
      <xdr:colOff>419100</xdr:colOff>
      <xdr:row>78</xdr:row>
      <xdr:rowOff>0</xdr:rowOff>
    </xdr:to>
    <xdr:sp>
      <xdr:nvSpPr>
        <xdr:cNvPr id="3" name="Text 18"/>
        <xdr:cNvSpPr txBox="1">
          <a:spLocks noChangeArrowheads="1"/>
        </xdr:cNvSpPr>
      </xdr:nvSpPr>
      <xdr:spPr>
        <a:xfrm>
          <a:off x="314325" y="12630150"/>
          <a:ext cx="5886450" cy="0"/>
        </a:xfrm>
        <a:prstGeom prst="rect">
          <a:avLst/>
        </a:prstGeom>
        <a:solidFill>
          <a:srgbClr val="FFFFFF"/>
        </a:solidFill>
        <a:ln w="1" cmpd="sng">
          <a:noFill/>
        </a:ln>
      </xdr:spPr>
      <xdr:txBody>
        <a:bodyPr vertOverflow="clip" wrap="square"/>
        <a:p>
          <a:pPr algn="just">
            <a:defRPr/>
          </a:pPr>
          <a:r>
            <a:rPr lang="en-US" cap="none" sz="1000" b="0" i="0" u="none" baseline="0"/>
            <a:t>Comcorp was successully listed on the Second Board of Bursa Malaysia on 16 August 2004. The listing and quotation for the entire issued and paid-up share capital of Comcorp consists of:-
Public issue of 19,420,000 new ordinary shares of RM0.50 each at an issue price of RM0.85 per ordinary share payable in full on application comprising:-
  - 6,920,000 new ordinary shares of RM0.50 each available for application by the eligible directors, employees and business partners of Comcorp and its subsidisries;
  - 6,500,000 new ordinary shares of RM0.50 each to identified investors by way of private placement; and
  - 6,000,000 new ordinary shares of RM0.50 each available for application by the Malaysian public.
and
Offer for Sale of 9,220,000 new ordinary shares of RM0.50 each to identified investors by way of private placement at an offer price of RM0.85 per ordinary share payable in full on application pursuant to its listing on the Second Board of the Bursa Malaysia. </a:t>
          </a:r>
        </a:p>
      </xdr:txBody>
    </xdr:sp>
    <xdr:clientData/>
  </xdr:twoCellAnchor>
  <xdr:twoCellAnchor>
    <xdr:from>
      <xdr:col>1</xdr:col>
      <xdr:colOff>9525</xdr:colOff>
      <xdr:row>75</xdr:row>
      <xdr:rowOff>0</xdr:rowOff>
    </xdr:from>
    <xdr:to>
      <xdr:col>8</xdr:col>
      <xdr:colOff>457200</xdr:colOff>
      <xdr:row>76</xdr:row>
      <xdr:rowOff>114300</xdr:rowOff>
    </xdr:to>
    <xdr:sp>
      <xdr:nvSpPr>
        <xdr:cNvPr id="4" name="Text 18"/>
        <xdr:cNvSpPr txBox="1">
          <a:spLocks noChangeArrowheads="1"/>
        </xdr:cNvSpPr>
      </xdr:nvSpPr>
      <xdr:spPr>
        <a:xfrm>
          <a:off x="314325" y="12144375"/>
          <a:ext cx="5924550" cy="276225"/>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There were no changes in the composition of the Group during the quarter under review.
</a:t>
          </a:r>
        </a:p>
      </xdr:txBody>
    </xdr:sp>
    <xdr:clientData/>
  </xdr:twoCellAnchor>
  <xdr:twoCellAnchor>
    <xdr:from>
      <xdr:col>1</xdr:col>
      <xdr:colOff>9525</xdr:colOff>
      <xdr:row>80</xdr:row>
      <xdr:rowOff>9525</xdr:rowOff>
    </xdr:from>
    <xdr:to>
      <xdr:col>8</xdr:col>
      <xdr:colOff>723900</xdr:colOff>
      <xdr:row>83</xdr:row>
      <xdr:rowOff>95250</xdr:rowOff>
    </xdr:to>
    <xdr:sp>
      <xdr:nvSpPr>
        <xdr:cNvPr id="5" name="Text 18"/>
        <xdr:cNvSpPr txBox="1">
          <a:spLocks noChangeArrowheads="1"/>
        </xdr:cNvSpPr>
      </xdr:nvSpPr>
      <xdr:spPr>
        <a:xfrm>
          <a:off x="314325" y="12963525"/>
          <a:ext cx="6191250" cy="57150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As at 30 April 2007, total bank guarantees outstanding relating to performance and tenders amounted to RM9.987 million. The company has provided corporate guarantee amounting to RM116.683 million to financial institutions for banking facilities made available to its subsidiaries.</a:t>
          </a:r>
        </a:p>
      </xdr:txBody>
    </xdr:sp>
    <xdr:clientData/>
  </xdr:twoCellAnchor>
  <xdr:twoCellAnchor>
    <xdr:from>
      <xdr:col>1</xdr:col>
      <xdr:colOff>9525</xdr:colOff>
      <xdr:row>116</xdr:row>
      <xdr:rowOff>0</xdr:rowOff>
    </xdr:from>
    <xdr:to>
      <xdr:col>8</xdr:col>
      <xdr:colOff>723900</xdr:colOff>
      <xdr:row>118</xdr:row>
      <xdr:rowOff>123825</xdr:rowOff>
    </xdr:to>
    <xdr:sp>
      <xdr:nvSpPr>
        <xdr:cNvPr id="6" name="Text 18"/>
        <xdr:cNvSpPr txBox="1">
          <a:spLocks noChangeArrowheads="1"/>
        </xdr:cNvSpPr>
      </xdr:nvSpPr>
      <xdr:spPr>
        <a:xfrm>
          <a:off x="314325" y="19040475"/>
          <a:ext cx="6191250" cy="447675"/>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latin typeface="Times New Roman"/>
              <a:ea typeface="Times New Roman"/>
              <a:cs typeface="Times New Roman"/>
            </a:rPr>
            <a:t>There is no material factor affecting the earnings and/or revenue of the company and the group for the current quarter and financial year-to-date.</a:t>
          </a:r>
          <a:r>
            <a:rPr lang="en-US" cap="none" sz="1000" b="0" i="0" u="none" baseline="0">
              <a:latin typeface="Times New Roman"/>
              <a:ea typeface="Times New Roman"/>
              <a:cs typeface="Times New Roman"/>
            </a:rPr>
            <a:t>
</a:t>
          </a:r>
        </a:p>
      </xdr:txBody>
    </xdr:sp>
    <xdr:clientData/>
  </xdr:twoCellAnchor>
  <xdr:twoCellAnchor>
    <xdr:from>
      <xdr:col>1</xdr:col>
      <xdr:colOff>28575</xdr:colOff>
      <xdr:row>122</xdr:row>
      <xdr:rowOff>0</xdr:rowOff>
    </xdr:from>
    <xdr:to>
      <xdr:col>8</xdr:col>
      <xdr:colOff>714375</xdr:colOff>
      <xdr:row>126</xdr:row>
      <xdr:rowOff>19050</xdr:rowOff>
    </xdr:to>
    <xdr:sp>
      <xdr:nvSpPr>
        <xdr:cNvPr id="7" name="Text 18"/>
        <xdr:cNvSpPr txBox="1">
          <a:spLocks noChangeArrowheads="1"/>
        </xdr:cNvSpPr>
      </xdr:nvSpPr>
      <xdr:spPr>
        <a:xfrm>
          <a:off x="333375" y="20012025"/>
          <a:ext cx="6162675" cy="66675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 Group recorded a turnover of RM77.656 million in the current quarter as compared to a turnover of RM80.349 million in the preceding quarter. Higher margin was achieved especially from the communications &amp; system integration sector and defence mainenance sector resulting in a profit before tax of RM3.816 million in the current quarter as compared to RM36,000 loss in the preceding year corresponding quarter.
</a:t>
          </a:r>
        </a:p>
      </xdr:txBody>
    </xdr:sp>
    <xdr:clientData/>
  </xdr:twoCellAnchor>
  <xdr:twoCellAnchor>
    <xdr:from>
      <xdr:col>1</xdr:col>
      <xdr:colOff>9525</xdr:colOff>
      <xdr:row>129</xdr:row>
      <xdr:rowOff>0</xdr:rowOff>
    </xdr:from>
    <xdr:to>
      <xdr:col>8</xdr:col>
      <xdr:colOff>723900</xdr:colOff>
      <xdr:row>131</xdr:row>
      <xdr:rowOff>142875</xdr:rowOff>
    </xdr:to>
    <xdr:sp>
      <xdr:nvSpPr>
        <xdr:cNvPr id="8" name="Text 18"/>
        <xdr:cNvSpPr txBox="1">
          <a:spLocks noChangeArrowheads="1"/>
        </xdr:cNvSpPr>
      </xdr:nvSpPr>
      <xdr:spPr>
        <a:xfrm>
          <a:off x="314325" y="21145500"/>
          <a:ext cx="6191250" cy="466725"/>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 Group is confident that its performance will improve across all sectors including the manufacturing sector where it has further secured new contract of supply.</a:t>
          </a:r>
        </a:p>
      </xdr:txBody>
    </xdr:sp>
    <xdr:clientData/>
  </xdr:twoCellAnchor>
  <xdr:twoCellAnchor>
    <xdr:from>
      <xdr:col>1</xdr:col>
      <xdr:colOff>9525</xdr:colOff>
      <xdr:row>61</xdr:row>
      <xdr:rowOff>0</xdr:rowOff>
    </xdr:from>
    <xdr:to>
      <xdr:col>8</xdr:col>
      <xdr:colOff>409575</xdr:colOff>
      <xdr:row>61</xdr:row>
      <xdr:rowOff>0</xdr:rowOff>
    </xdr:to>
    <xdr:sp>
      <xdr:nvSpPr>
        <xdr:cNvPr id="9" name="Text 18"/>
        <xdr:cNvSpPr txBox="1">
          <a:spLocks noChangeArrowheads="1"/>
        </xdr:cNvSpPr>
      </xdr:nvSpPr>
      <xdr:spPr>
        <a:xfrm>
          <a:off x="314325" y="9877425"/>
          <a:ext cx="5876925" cy="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An interim dividend of 10.68% was declared and paid by Comintel Sdn Bhd to its shareholders on 12 May 2004 and 9 June 2004 respectively. </a:t>
          </a:r>
        </a:p>
      </xdr:txBody>
    </xdr:sp>
    <xdr:clientData/>
  </xdr:twoCellAnchor>
  <xdr:twoCellAnchor>
    <xdr:from>
      <xdr:col>1</xdr:col>
      <xdr:colOff>9525</xdr:colOff>
      <xdr:row>144</xdr:row>
      <xdr:rowOff>0</xdr:rowOff>
    </xdr:from>
    <xdr:to>
      <xdr:col>8</xdr:col>
      <xdr:colOff>523875</xdr:colOff>
      <xdr:row>144</xdr:row>
      <xdr:rowOff>0</xdr:rowOff>
    </xdr:to>
    <xdr:sp>
      <xdr:nvSpPr>
        <xdr:cNvPr id="10" name="Text 18"/>
        <xdr:cNvSpPr txBox="1">
          <a:spLocks noChangeArrowheads="1"/>
        </xdr:cNvSpPr>
      </xdr:nvSpPr>
      <xdr:spPr>
        <a:xfrm>
          <a:off x="314325" y="23574375"/>
          <a:ext cx="5991225" cy="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There is no material variance between the results as disclosed in this announcement and the results as disclosed in the profit estimate in the prospectus dated 23 June 2004.</a:t>
          </a:r>
        </a:p>
      </xdr:txBody>
    </xdr:sp>
    <xdr:clientData/>
  </xdr:twoCellAnchor>
  <xdr:twoCellAnchor>
    <xdr:from>
      <xdr:col>1</xdr:col>
      <xdr:colOff>9525</xdr:colOff>
      <xdr:row>160</xdr:row>
      <xdr:rowOff>9525</xdr:rowOff>
    </xdr:from>
    <xdr:to>
      <xdr:col>8</xdr:col>
      <xdr:colOff>714375</xdr:colOff>
      <xdr:row>162</xdr:row>
      <xdr:rowOff>9525</xdr:rowOff>
    </xdr:to>
    <xdr:sp>
      <xdr:nvSpPr>
        <xdr:cNvPr id="11" name="Text 18"/>
        <xdr:cNvSpPr txBox="1">
          <a:spLocks noChangeArrowheads="1"/>
        </xdr:cNvSpPr>
      </xdr:nvSpPr>
      <xdr:spPr>
        <a:xfrm>
          <a:off x="314325" y="26031825"/>
          <a:ext cx="6181725" cy="32385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There was no sale of unquoted investments and/or properties for the current quarter and financial year to date.</a:t>
          </a:r>
        </a:p>
      </xdr:txBody>
    </xdr:sp>
    <xdr:clientData/>
  </xdr:twoCellAnchor>
  <xdr:twoCellAnchor>
    <xdr:from>
      <xdr:col>1</xdr:col>
      <xdr:colOff>9525</xdr:colOff>
      <xdr:row>165</xdr:row>
      <xdr:rowOff>9525</xdr:rowOff>
    </xdr:from>
    <xdr:to>
      <xdr:col>8</xdr:col>
      <xdr:colOff>438150</xdr:colOff>
      <xdr:row>169</xdr:row>
      <xdr:rowOff>0</xdr:rowOff>
    </xdr:to>
    <xdr:sp>
      <xdr:nvSpPr>
        <xdr:cNvPr id="12" name="Text 18"/>
        <xdr:cNvSpPr txBox="1">
          <a:spLocks noChangeArrowheads="1"/>
        </xdr:cNvSpPr>
      </xdr:nvSpPr>
      <xdr:spPr>
        <a:xfrm>
          <a:off x="314325" y="26841450"/>
          <a:ext cx="5905500" cy="638175"/>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(a) There were no purchases or disposals of quoted securities for the current quarter under review.
(b) There were no investments in quoted securities as at the end of the reporting period.
</a:t>
          </a:r>
        </a:p>
      </xdr:txBody>
    </xdr:sp>
    <xdr:clientData/>
  </xdr:twoCellAnchor>
  <xdr:twoCellAnchor>
    <xdr:from>
      <xdr:col>1</xdr:col>
      <xdr:colOff>9525</xdr:colOff>
      <xdr:row>175</xdr:row>
      <xdr:rowOff>0</xdr:rowOff>
    </xdr:from>
    <xdr:to>
      <xdr:col>8</xdr:col>
      <xdr:colOff>485775</xdr:colOff>
      <xdr:row>175</xdr:row>
      <xdr:rowOff>0</xdr:rowOff>
    </xdr:to>
    <xdr:sp>
      <xdr:nvSpPr>
        <xdr:cNvPr id="13" name="Text 18"/>
        <xdr:cNvSpPr txBox="1">
          <a:spLocks noChangeArrowheads="1"/>
        </xdr:cNvSpPr>
      </xdr:nvSpPr>
      <xdr:spPr>
        <a:xfrm>
          <a:off x="314325" y="28451175"/>
          <a:ext cx="5953125" cy="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On 28 July 2004, the Company issued a prospectus for the public issue of 19,420,000 new ordinary shares of RM0.50 each and offer for sale of 9,220,000 ordinary shares of RM0.50 each at an issue/offer price of RM0.85 per ordinary share payable in full on application  in conjunction with its listing on the Second Board of Bursa  Malaysia.  The public issue and offer for sale were fully subscribed on its closing date on 4 August 2004.</a:t>
          </a:r>
        </a:p>
      </xdr:txBody>
    </xdr:sp>
    <xdr:clientData/>
  </xdr:twoCellAnchor>
  <xdr:twoCellAnchor>
    <xdr:from>
      <xdr:col>1</xdr:col>
      <xdr:colOff>9525</xdr:colOff>
      <xdr:row>194</xdr:row>
      <xdr:rowOff>0</xdr:rowOff>
    </xdr:from>
    <xdr:to>
      <xdr:col>8</xdr:col>
      <xdr:colOff>333375</xdr:colOff>
      <xdr:row>196</xdr:row>
      <xdr:rowOff>0</xdr:rowOff>
    </xdr:to>
    <xdr:sp>
      <xdr:nvSpPr>
        <xdr:cNvPr id="14" name="Text 18"/>
        <xdr:cNvSpPr txBox="1">
          <a:spLocks noChangeArrowheads="1"/>
        </xdr:cNvSpPr>
      </xdr:nvSpPr>
      <xdr:spPr>
        <a:xfrm>
          <a:off x="314325" y="31546800"/>
          <a:ext cx="5800725" cy="32385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 Group does not have any off balance sheet financial instruments as at the date of this report.</a:t>
          </a:r>
        </a:p>
      </xdr:txBody>
    </xdr:sp>
    <xdr:clientData/>
  </xdr:twoCellAnchor>
  <xdr:twoCellAnchor>
    <xdr:from>
      <xdr:col>1</xdr:col>
      <xdr:colOff>9525</xdr:colOff>
      <xdr:row>199</xdr:row>
      <xdr:rowOff>9525</xdr:rowOff>
    </xdr:from>
    <xdr:to>
      <xdr:col>8</xdr:col>
      <xdr:colOff>447675</xdr:colOff>
      <xdr:row>201</xdr:row>
      <xdr:rowOff>19050</xdr:rowOff>
    </xdr:to>
    <xdr:sp>
      <xdr:nvSpPr>
        <xdr:cNvPr id="15" name="Text 18"/>
        <xdr:cNvSpPr txBox="1">
          <a:spLocks noChangeArrowheads="1"/>
        </xdr:cNvSpPr>
      </xdr:nvSpPr>
      <xdr:spPr>
        <a:xfrm>
          <a:off x="314325" y="32365950"/>
          <a:ext cx="5915025" cy="333375"/>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There is no material litigation for the period under review.</a:t>
          </a:r>
        </a:p>
      </xdr:txBody>
    </xdr:sp>
    <xdr:clientData/>
  </xdr:twoCellAnchor>
  <xdr:twoCellAnchor>
    <xdr:from>
      <xdr:col>1</xdr:col>
      <xdr:colOff>9525</xdr:colOff>
      <xdr:row>8</xdr:row>
      <xdr:rowOff>152400</xdr:rowOff>
    </xdr:from>
    <xdr:to>
      <xdr:col>8</xdr:col>
      <xdr:colOff>704850</xdr:colOff>
      <xdr:row>21</xdr:row>
      <xdr:rowOff>9525</xdr:rowOff>
    </xdr:to>
    <xdr:sp>
      <xdr:nvSpPr>
        <xdr:cNvPr id="16" name="TextBox 16"/>
        <xdr:cNvSpPr txBox="1">
          <a:spLocks noChangeArrowheads="1"/>
        </xdr:cNvSpPr>
      </xdr:nvSpPr>
      <xdr:spPr>
        <a:xfrm>
          <a:off x="314325" y="1447800"/>
          <a:ext cx="6172200" cy="1962150"/>
        </a:xfrm>
        <a:prstGeom prst="rect">
          <a:avLst/>
        </a:prstGeom>
        <a:solidFill>
          <a:srgbClr val="FFFFFF"/>
        </a:solidFill>
        <a:ln w="9525" cmpd="sng">
          <a:noFill/>
        </a:ln>
      </xdr:spPr>
      <xdr:txBody>
        <a:bodyPr vertOverflow="clip" wrap="square"/>
        <a:p>
          <a:pPr algn="l">
            <a:defRPr/>
          </a:pPr>
          <a:r>
            <a:rPr lang="en-US" cap="none" sz="1000" b="0" i="0" u="none" baseline="0"/>
            <a:t>The interim financial statements are unaudited and have been prepared in compliance with FRS 134, Interim Financial Reporting and Chapter 9 Part K of the Listing Requirements of Bursa Malaysia Securities Berhad ("Bursa Malaysia"). 
The interim financial statements should be read in conjunction with the audited financial statements for the year ended 31 January 2007. The explanatory notes attached to the interim financial statements provide an explanation of events and transactions that are significant to the understanding of the changes in the financial position and performance of the Group.
The accounting principles and bases used are consistent with those previously adopted in the preparation of the audited financial statements of Comintel Corporation Bhd (Comcorp) except for the accounting policies changes that are expected to be reflected in the 2008 annual financial statements. Details of these changes in accounting policies are set out in Note 2.</a:t>
          </a:r>
        </a:p>
      </xdr:txBody>
    </xdr:sp>
    <xdr:clientData/>
  </xdr:twoCellAnchor>
  <xdr:twoCellAnchor>
    <xdr:from>
      <xdr:col>1</xdr:col>
      <xdr:colOff>19050</xdr:colOff>
      <xdr:row>57</xdr:row>
      <xdr:rowOff>9525</xdr:rowOff>
    </xdr:from>
    <xdr:to>
      <xdr:col>8</xdr:col>
      <xdr:colOff>714375</xdr:colOff>
      <xdr:row>60</xdr:row>
      <xdr:rowOff>0</xdr:rowOff>
    </xdr:to>
    <xdr:sp>
      <xdr:nvSpPr>
        <xdr:cNvPr id="17" name="TextBox 17"/>
        <xdr:cNvSpPr txBox="1">
          <a:spLocks noChangeArrowheads="1"/>
        </xdr:cNvSpPr>
      </xdr:nvSpPr>
      <xdr:spPr>
        <a:xfrm>
          <a:off x="323850" y="9239250"/>
          <a:ext cx="6172200" cy="476250"/>
        </a:xfrm>
        <a:prstGeom prst="rect">
          <a:avLst/>
        </a:prstGeom>
        <a:solidFill>
          <a:srgbClr val="FFFFFF"/>
        </a:solidFill>
        <a:ln w="9525" cmpd="sng">
          <a:noFill/>
        </a:ln>
      </xdr:spPr>
      <xdr:txBody>
        <a:bodyPr vertOverflow="clip" wrap="square"/>
        <a:p>
          <a:pPr algn="l">
            <a:defRPr/>
          </a:pPr>
          <a:r>
            <a:rPr lang="en-US" cap="none" sz="1000" b="0" i="0" u="none" baseline="0"/>
            <a:t>There was no issuance, cancellations, repurchases, resale and repayment of debt and equity securities in the current quarter under review. </a:t>
          </a:r>
        </a:p>
      </xdr:txBody>
    </xdr:sp>
    <xdr:clientData/>
  </xdr:twoCellAnchor>
  <xdr:twoCellAnchor>
    <xdr:from>
      <xdr:col>0</xdr:col>
      <xdr:colOff>276225</xdr:colOff>
      <xdr:row>224</xdr:row>
      <xdr:rowOff>0</xdr:rowOff>
    </xdr:from>
    <xdr:to>
      <xdr:col>8</xdr:col>
      <xdr:colOff>247650</xdr:colOff>
      <xdr:row>224</xdr:row>
      <xdr:rowOff>0</xdr:rowOff>
    </xdr:to>
    <xdr:sp>
      <xdr:nvSpPr>
        <xdr:cNvPr id="18" name="TextBox 18"/>
        <xdr:cNvSpPr txBox="1">
          <a:spLocks noChangeArrowheads="1"/>
        </xdr:cNvSpPr>
      </xdr:nvSpPr>
      <xdr:spPr>
        <a:xfrm>
          <a:off x="276225" y="36280725"/>
          <a:ext cx="5753100" cy="0"/>
        </a:xfrm>
        <a:prstGeom prst="rect">
          <a:avLst/>
        </a:prstGeom>
        <a:solidFill>
          <a:srgbClr val="FFFFFF"/>
        </a:solidFill>
        <a:ln w="9525" cmpd="sng">
          <a:noFill/>
        </a:ln>
      </xdr:spPr>
      <xdr:txBody>
        <a:bodyPr vertOverflow="clip" wrap="square"/>
        <a:p>
          <a:pPr algn="l">
            <a:defRPr/>
          </a:pPr>
          <a:r>
            <a:rPr lang="en-US" cap="none" sz="1000" b="0" i="0" u="none" baseline="0"/>
            <a:t>There is no diluted earnings per share as there were no potential dilutive ordinary shares outstanding as at the end of the reporting period.</a:t>
          </a:r>
        </a:p>
      </xdr:txBody>
    </xdr:sp>
    <xdr:clientData/>
  </xdr:twoCellAnchor>
  <xdr:twoCellAnchor>
    <xdr:from>
      <xdr:col>1</xdr:col>
      <xdr:colOff>19050</xdr:colOff>
      <xdr:row>78</xdr:row>
      <xdr:rowOff>0</xdr:rowOff>
    </xdr:from>
    <xdr:to>
      <xdr:col>8</xdr:col>
      <xdr:colOff>514350</xdr:colOff>
      <xdr:row>78</xdr:row>
      <xdr:rowOff>0</xdr:rowOff>
    </xdr:to>
    <xdr:sp>
      <xdr:nvSpPr>
        <xdr:cNvPr id="19" name="TextBox 19"/>
        <xdr:cNvSpPr txBox="1">
          <a:spLocks noChangeArrowheads="1"/>
        </xdr:cNvSpPr>
      </xdr:nvSpPr>
      <xdr:spPr>
        <a:xfrm>
          <a:off x="323850" y="12630150"/>
          <a:ext cx="5972175" cy="0"/>
        </a:xfrm>
        <a:prstGeom prst="rect">
          <a:avLst/>
        </a:prstGeom>
        <a:solidFill>
          <a:srgbClr val="FFFFFF"/>
        </a:solidFill>
        <a:ln w="9525" cmpd="sng">
          <a:noFill/>
        </a:ln>
      </xdr:spPr>
      <xdr:txBody>
        <a:bodyPr vertOverflow="clip" wrap="square"/>
        <a:p>
          <a:pPr algn="l">
            <a:defRPr/>
          </a:pPr>
          <a:r>
            <a:rPr lang="en-US" cap="none" sz="1000" b="0" i="0" u="none" baseline="0"/>
            <a:t>The increase in the Company’s issued and fully paid-up share capital pursuant the Group’s listing on the Second Board of MSEB are as follows :</a:t>
          </a:r>
        </a:p>
      </xdr:txBody>
    </xdr:sp>
    <xdr:clientData/>
  </xdr:twoCellAnchor>
  <xdr:twoCellAnchor>
    <xdr:from>
      <xdr:col>1</xdr:col>
      <xdr:colOff>0</xdr:colOff>
      <xdr:row>78</xdr:row>
      <xdr:rowOff>0</xdr:rowOff>
    </xdr:from>
    <xdr:to>
      <xdr:col>8</xdr:col>
      <xdr:colOff>447675</xdr:colOff>
      <xdr:row>78</xdr:row>
      <xdr:rowOff>0</xdr:rowOff>
    </xdr:to>
    <xdr:sp>
      <xdr:nvSpPr>
        <xdr:cNvPr id="20" name="TextBox 20"/>
        <xdr:cNvSpPr txBox="1">
          <a:spLocks noChangeArrowheads="1"/>
        </xdr:cNvSpPr>
      </xdr:nvSpPr>
      <xdr:spPr>
        <a:xfrm>
          <a:off x="304800" y="12630150"/>
          <a:ext cx="5924550" cy="0"/>
        </a:xfrm>
        <a:prstGeom prst="rect">
          <a:avLst/>
        </a:prstGeom>
        <a:solidFill>
          <a:srgbClr val="FFFFFF"/>
        </a:solidFill>
        <a:ln w="9525" cmpd="sng">
          <a:noFill/>
        </a:ln>
      </xdr:spPr>
      <xdr:txBody>
        <a:bodyPr vertOverflow="clip" wrap="square"/>
        <a:p>
          <a:pPr algn="l">
            <a:defRPr/>
          </a:pPr>
          <a:r>
            <a:rPr lang="en-US" cap="none" sz="1000" b="0" i="0" u="none" baseline="0"/>
            <a:t>On 12.2.04, the Company sub-divided its shares from ordinary shares of RM1.00 each to ordinary shares of RM0.50 each. The issued share capital of BKOON after the subdivision is 66,400,000 ordinary shares of RM0.50 each.</a:t>
          </a:r>
        </a:p>
      </xdr:txBody>
    </xdr:sp>
    <xdr:clientData/>
  </xdr:twoCellAnchor>
  <xdr:twoCellAnchor>
    <xdr:from>
      <xdr:col>1</xdr:col>
      <xdr:colOff>28575</xdr:colOff>
      <xdr:row>231</xdr:row>
      <xdr:rowOff>19050</xdr:rowOff>
    </xdr:from>
    <xdr:to>
      <xdr:col>8</xdr:col>
      <xdr:colOff>561975</xdr:colOff>
      <xdr:row>237</xdr:row>
      <xdr:rowOff>47625</xdr:rowOff>
    </xdr:to>
    <xdr:sp>
      <xdr:nvSpPr>
        <xdr:cNvPr id="21" name="TextBox 21"/>
        <xdr:cNvSpPr txBox="1">
          <a:spLocks noChangeArrowheads="1"/>
        </xdr:cNvSpPr>
      </xdr:nvSpPr>
      <xdr:spPr>
        <a:xfrm>
          <a:off x="333375" y="37433250"/>
          <a:ext cx="6010275" cy="1000125"/>
        </a:xfrm>
        <a:prstGeom prst="rect">
          <a:avLst/>
        </a:prstGeom>
        <a:solidFill>
          <a:srgbClr val="FFFFFF"/>
        </a:solidFill>
        <a:ln w="9525" cmpd="sng">
          <a:noFill/>
        </a:ln>
      </xdr:spPr>
      <xdr:txBody>
        <a:bodyPr vertOverflow="clip" wrap="square"/>
        <a:p>
          <a:pPr algn="l">
            <a:defRPr/>
          </a:pPr>
          <a:r>
            <a:rPr lang="en-US" cap="none" sz="1000" b="0" i="0" u="none" baseline="0"/>
            <a:t>By order of the Board
COMINTEL CORPORATION BHD (Company no. : 630068-T) 
Loh Hock Chiang                                                                                                         
Company Secretary MIA 11139                                                                                   
Chong Fui Nyee                                                                                                            Shah Alam
Company Secretary MAICSA 0861032                                                                      27 June 2007</a:t>
          </a:r>
        </a:p>
      </xdr:txBody>
    </xdr:sp>
    <xdr:clientData/>
  </xdr:twoCellAnchor>
  <xdr:twoCellAnchor>
    <xdr:from>
      <xdr:col>1</xdr:col>
      <xdr:colOff>9525</xdr:colOff>
      <xdr:row>175</xdr:row>
      <xdr:rowOff>0</xdr:rowOff>
    </xdr:from>
    <xdr:to>
      <xdr:col>8</xdr:col>
      <xdr:colOff>485775</xdr:colOff>
      <xdr:row>175</xdr:row>
      <xdr:rowOff>0</xdr:rowOff>
    </xdr:to>
    <xdr:sp>
      <xdr:nvSpPr>
        <xdr:cNvPr id="22" name="Text 18"/>
        <xdr:cNvSpPr txBox="1">
          <a:spLocks noChangeArrowheads="1"/>
        </xdr:cNvSpPr>
      </xdr:nvSpPr>
      <xdr:spPr>
        <a:xfrm>
          <a:off x="314325" y="28451175"/>
          <a:ext cx="595312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196</xdr:row>
      <xdr:rowOff>0</xdr:rowOff>
    </xdr:from>
    <xdr:to>
      <xdr:col>8</xdr:col>
      <xdr:colOff>333375</xdr:colOff>
      <xdr:row>196</xdr:row>
      <xdr:rowOff>0</xdr:rowOff>
    </xdr:to>
    <xdr:sp>
      <xdr:nvSpPr>
        <xdr:cNvPr id="23" name="Text 18"/>
        <xdr:cNvSpPr txBox="1">
          <a:spLocks noChangeArrowheads="1"/>
        </xdr:cNvSpPr>
      </xdr:nvSpPr>
      <xdr:spPr>
        <a:xfrm>
          <a:off x="314325" y="31870650"/>
          <a:ext cx="5800725" cy="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 Group uses forward foreign exchange contracts to hedge its exposure to foreign exchange rates risk arising from operational, financing and investment activites.
Forward foreign exchange contracts are used to reduce exposure to fluctuations in foreign exchange rates. While these are subject to the risk of market rates changing subsequent to acquisition, such changes are generally offset by opposite effects on the items being hedged.
Forward foreign exchange contracts used for hedging purposes are accounted for on an equivalent basis as the underlying assets, liabilities or net positions. Any profit or loss arising is recognised on the same basis as that arising from the related assets, liabilities or net positions.
Forward foreign exchange contracts that do not qualify for hedge accounting are accounted for as trading instruments and marked to market at balance sheet date. Any profit or loss is recognised in the income statement.
The maturity dates for the forward foreign exchange contracts entered into ranged from 3 to 7 months.</a:t>
          </a:r>
        </a:p>
      </xdr:txBody>
    </xdr:sp>
    <xdr:clientData/>
  </xdr:twoCellAnchor>
  <xdr:twoCellAnchor>
    <xdr:from>
      <xdr:col>1</xdr:col>
      <xdr:colOff>9525</xdr:colOff>
      <xdr:row>41</xdr:row>
      <xdr:rowOff>0</xdr:rowOff>
    </xdr:from>
    <xdr:to>
      <xdr:col>8</xdr:col>
      <xdr:colOff>419100</xdr:colOff>
      <xdr:row>41</xdr:row>
      <xdr:rowOff>0</xdr:rowOff>
    </xdr:to>
    <xdr:sp>
      <xdr:nvSpPr>
        <xdr:cNvPr id="24" name="Text 18"/>
        <xdr:cNvSpPr txBox="1">
          <a:spLocks noChangeArrowheads="1"/>
        </xdr:cNvSpPr>
      </xdr:nvSpPr>
      <xdr:spPr>
        <a:xfrm>
          <a:off x="314325" y="6638925"/>
          <a:ext cx="5886450" cy="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  The auditors’ report  on the financial statements for the year ended 31 December 2003 was not qualified.</a:t>
          </a:r>
        </a:p>
      </xdr:txBody>
    </xdr:sp>
    <xdr:clientData/>
  </xdr:twoCellAnchor>
  <xdr:twoCellAnchor>
    <xdr:from>
      <xdr:col>0</xdr:col>
      <xdr:colOff>276225</xdr:colOff>
      <xdr:row>224</xdr:row>
      <xdr:rowOff>0</xdr:rowOff>
    </xdr:from>
    <xdr:to>
      <xdr:col>8</xdr:col>
      <xdr:colOff>247650</xdr:colOff>
      <xdr:row>224</xdr:row>
      <xdr:rowOff>0</xdr:rowOff>
    </xdr:to>
    <xdr:sp>
      <xdr:nvSpPr>
        <xdr:cNvPr id="25" name="TextBox 25"/>
        <xdr:cNvSpPr txBox="1">
          <a:spLocks noChangeArrowheads="1"/>
        </xdr:cNvSpPr>
      </xdr:nvSpPr>
      <xdr:spPr>
        <a:xfrm>
          <a:off x="276225" y="36280725"/>
          <a:ext cx="5753100" cy="0"/>
        </a:xfrm>
        <a:prstGeom prst="rect">
          <a:avLst/>
        </a:prstGeom>
        <a:solidFill>
          <a:srgbClr val="FFFFFF"/>
        </a:solidFill>
        <a:ln w="9525" cmpd="sng">
          <a:noFill/>
        </a:ln>
      </xdr:spPr>
      <xdr:txBody>
        <a:bodyPr vertOverflow="clip" wrap="square"/>
        <a:p>
          <a:pPr algn="l">
            <a:defRPr/>
          </a:pPr>
          <a:r>
            <a:rPr lang="en-US" cap="none" sz="1000" b="0" i="0" u="none" baseline="0"/>
            <a:t>There is no diluted earnings per share as there were no potential dilutive ordinary shares outstanding as at the end of the reporting period.</a:t>
          </a:r>
        </a:p>
      </xdr:txBody>
    </xdr:sp>
    <xdr:clientData/>
  </xdr:twoCellAnchor>
  <xdr:twoCellAnchor>
    <xdr:from>
      <xdr:col>1</xdr:col>
      <xdr:colOff>9525</xdr:colOff>
      <xdr:row>41</xdr:row>
      <xdr:rowOff>9525</xdr:rowOff>
    </xdr:from>
    <xdr:to>
      <xdr:col>8</xdr:col>
      <xdr:colOff>419100</xdr:colOff>
      <xdr:row>43</xdr:row>
      <xdr:rowOff>9525</xdr:rowOff>
    </xdr:to>
    <xdr:sp>
      <xdr:nvSpPr>
        <xdr:cNvPr id="26" name="Text 18"/>
        <xdr:cNvSpPr txBox="1">
          <a:spLocks noChangeArrowheads="1"/>
        </xdr:cNvSpPr>
      </xdr:nvSpPr>
      <xdr:spPr>
        <a:xfrm>
          <a:off x="314325" y="6648450"/>
          <a:ext cx="5886450" cy="32385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 Group's operations have not been affected materially by any seasonal/cyclical factors. </a:t>
          </a:r>
        </a:p>
      </xdr:txBody>
    </xdr:sp>
    <xdr:clientData/>
  </xdr:twoCellAnchor>
  <xdr:twoCellAnchor>
    <xdr:from>
      <xdr:col>1</xdr:col>
      <xdr:colOff>28575</xdr:colOff>
      <xdr:row>202</xdr:row>
      <xdr:rowOff>0</xdr:rowOff>
    </xdr:from>
    <xdr:to>
      <xdr:col>8</xdr:col>
      <xdr:colOff>714375</xdr:colOff>
      <xdr:row>202</xdr:row>
      <xdr:rowOff>0</xdr:rowOff>
    </xdr:to>
    <xdr:sp>
      <xdr:nvSpPr>
        <xdr:cNvPr id="27" name="TextBox 28"/>
        <xdr:cNvSpPr txBox="1">
          <a:spLocks noChangeArrowheads="1"/>
        </xdr:cNvSpPr>
      </xdr:nvSpPr>
      <xdr:spPr>
        <a:xfrm>
          <a:off x="333375" y="32842200"/>
          <a:ext cx="6162675" cy="0"/>
        </a:xfrm>
        <a:prstGeom prst="rect">
          <a:avLst/>
        </a:prstGeom>
        <a:solidFill>
          <a:srgbClr val="FFFFFF"/>
        </a:solidFill>
        <a:ln w="9525" cmpd="sng">
          <a:noFill/>
        </a:ln>
      </xdr:spPr>
      <xdr:txBody>
        <a:bodyPr vertOverflow="clip" wrap="square"/>
        <a:p>
          <a:pPr algn="l">
            <a:defRPr/>
          </a:pPr>
          <a:r>
            <a:rPr lang="en-US" cap="none" sz="1000" b="0" i="0" u="none" baseline="0"/>
            <a:t>Further to the letter from Majlis Perbandaran Subang Jaya (MPSJ) dated 1 June 2005, indicating that all the necessary planning requirement have been fulfilled by Comintel Sdn Bhd and that it has no objection to Comintel Sdn Bhd applying for the CF, Comintel Sdn Bhd had on 24 June 2005 submitted to MPSJ's Building Department for CF inspection. On 24 August and 2 September of the same year, Comintel Sdn Bhd also submitted some amendment on the building plan to the Building Department of MPSJ for their checking and approval. Upon request of MPSJ, on 14 October, Comintel submitted the amended bomba approved plan to Jabatan Bomba Malaysia for approval. On 22 February 2006, an inspection of the building was conducted by Jabatan Bomba Malaysia. Subsequent to the inspection, Comintel submitted an updated plan to MPSJ on 20 March 2006 and was granted the approval by MPSJ on 5 June 2006. Notwithstanding the above, Comintel Sdn Bhd had on 28 April 2006 entered into 2 separate Sales and Purchase agreement with Nexus Precious Sdn Bhd to dispose of such properties for a total consideration of RM3.25 million. As todate, the transaction is pending receipt of the balance purchase price from the purchaser.</a:t>
          </a:r>
        </a:p>
      </xdr:txBody>
    </xdr:sp>
    <xdr:clientData/>
  </xdr:twoCellAnchor>
  <xdr:twoCellAnchor>
    <xdr:from>
      <xdr:col>0</xdr:col>
      <xdr:colOff>295275</xdr:colOff>
      <xdr:row>51</xdr:row>
      <xdr:rowOff>142875</xdr:rowOff>
    </xdr:from>
    <xdr:to>
      <xdr:col>8</xdr:col>
      <xdr:colOff>657225</xdr:colOff>
      <xdr:row>54</xdr:row>
      <xdr:rowOff>0</xdr:rowOff>
    </xdr:to>
    <xdr:sp>
      <xdr:nvSpPr>
        <xdr:cNvPr id="28" name="TextBox 30"/>
        <xdr:cNvSpPr txBox="1">
          <a:spLocks noChangeArrowheads="1"/>
        </xdr:cNvSpPr>
      </xdr:nvSpPr>
      <xdr:spPr>
        <a:xfrm>
          <a:off x="295275" y="8401050"/>
          <a:ext cx="6143625" cy="342900"/>
        </a:xfrm>
        <a:prstGeom prst="rect">
          <a:avLst/>
        </a:prstGeom>
        <a:solidFill>
          <a:srgbClr val="FFFFFF"/>
        </a:solidFill>
        <a:ln w="9525" cmpd="sng">
          <a:noFill/>
        </a:ln>
      </xdr:spPr>
      <xdr:txBody>
        <a:bodyPr vertOverflow="clip" wrap="square"/>
        <a:p>
          <a:pPr algn="l">
            <a:defRPr/>
          </a:pPr>
          <a:r>
            <a:rPr lang="en-US" cap="none" sz="1000" b="0" i="0" u="none" baseline="0"/>
            <a:t>There were no changes in the estimates of amounts reported that have a material effect in the current financial quarter.</a:t>
          </a:r>
        </a:p>
      </xdr:txBody>
    </xdr:sp>
    <xdr:clientData/>
  </xdr:twoCellAnchor>
  <xdr:twoCellAnchor>
    <xdr:from>
      <xdr:col>1</xdr:col>
      <xdr:colOff>9525</xdr:colOff>
      <xdr:row>69</xdr:row>
      <xdr:rowOff>0</xdr:rowOff>
    </xdr:from>
    <xdr:to>
      <xdr:col>8</xdr:col>
      <xdr:colOff>714375</xdr:colOff>
      <xdr:row>71</xdr:row>
      <xdr:rowOff>133350</xdr:rowOff>
    </xdr:to>
    <xdr:sp>
      <xdr:nvSpPr>
        <xdr:cNvPr id="29" name="Text 18"/>
        <xdr:cNvSpPr txBox="1">
          <a:spLocks noChangeArrowheads="1"/>
        </xdr:cNvSpPr>
      </xdr:nvSpPr>
      <xdr:spPr>
        <a:xfrm>
          <a:off x="314325" y="11172825"/>
          <a:ext cx="6181725" cy="45720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There were no material events subsequent to the end of the quarter under review that have not been reflected in the financial statements for the quarter under review.</a:t>
          </a:r>
        </a:p>
      </xdr:txBody>
    </xdr:sp>
    <xdr:clientData/>
  </xdr:twoCellAnchor>
  <xdr:twoCellAnchor>
    <xdr:from>
      <xdr:col>1</xdr:col>
      <xdr:colOff>9525</xdr:colOff>
      <xdr:row>204</xdr:row>
      <xdr:rowOff>9525</xdr:rowOff>
    </xdr:from>
    <xdr:to>
      <xdr:col>8</xdr:col>
      <xdr:colOff>600075</xdr:colOff>
      <xdr:row>206</xdr:row>
      <xdr:rowOff>9525</xdr:rowOff>
    </xdr:to>
    <xdr:sp>
      <xdr:nvSpPr>
        <xdr:cNvPr id="30" name="Text 18"/>
        <xdr:cNvSpPr txBox="1">
          <a:spLocks noChangeArrowheads="1"/>
        </xdr:cNvSpPr>
      </xdr:nvSpPr>
      <xdr:spPr>
        <a:xfrm>
          <a:off x="314325" y="33175575"/>
          <a:ext cx="6067425" cy="32385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There were no dividends declared or proposed by the Company in the quarter under review.</a:t>
          </a:r>
        </a:p>
      </xdr:txBody>
    </xdr:sp>
    <xdr:clientData/>
  </xdr:twoCellAnchor>
  <xdr:oneCellAnchor>
    <xdr:from>
      <xdr:col>2</xdr:col>
      <xdr:colOff>257175</xdr:colOff>
      <xdr:row>131</xdr:row>
      <xdr:rowOff>0</xdr:rowOff>
    </xdr:from>
    <xdr:ext cx="76200" cy="200025"/>
    <xdr:sp>
      <xdr:nvSpPr>
        <xdr:cNvPr id="31" name="TextBox 33"/>
        <xdr:cNvSpPr txBox="1">
          <a:spLocks noChangeArrowheads="1"/>
        </xdr:cNvSpPr>
      </xdr:nvSpPr>
      <xdr:spPr>
        <a:xfrm>
          <a:off x="1333500" y="214693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xdr:col>
      <xdr:colOff>9525</xdr:colOff>
      <xdr:row>135</xdr:row>
      <xdr:rowOff>0</xdr:rowOff>
    </xdr:from>
    <xdr:to>
      <xdr:col>8</xdr:col>
      <xdr:colOff>476250</xdr:colOff>
      <xdr:row>136</xdr:row>
      <xdr:rowOff>142875</xdr:rowOff>
    </xdr:to>
    <xdr:sp>
      <xdr:nvSpPr>
        <xdr:cNvPr id="32" name="Text 18"/>
        <xdr:cNvSpPr txBox="1">
          <a:spLocks noChangeArrowheads="1"/>
        </xdr:cNvSpPr>
      </xdr:nvSpPr>
      <xdr:spPr>
        <a:xfrm>
          <a:off x="314325" y="22117050"/>
          <a:ext cx="5943600" cy="30480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 Group did not provide any profit forecast in any public document for the quarter ended 30 April 2007.</a:t>
          </a:r>
        </a:p>
      </xdr:txBody>
    </xdr:sp>
    <xdr:clientData/>
  </xdr:twoCellAnchor>
  <xdr:twoCellAnchor>
    <xdr:from>
      <xdr:col>1</xdr:col>
      <xdr:colOff>9525</xdr:colOff>
      <xdr:row>172</xdr:row>
      <xdr:rowOff>0</xdr:rowOff>
    </xdr:from>
    <xdr:to>
      <xdr:col>8</xdr:col>
      <xdr:colOff>371475</xdr:colOff>
      <xdr:row>173</xdr:row>
      <xdr:rowOff>95250</xdr:rowOff>
    </xdr:to>
    <xdr:sp>
      <xdr:nvSpPr>
        <xdr:cNvPr id="33" name="Text 18"/>
        <xdr:cNvSpPr txBox="1">
          <a:spLocks noChangeArrowheads="1"/>
        </xdr:cNvSpPr>
      </xdr:nvSpPr>
      <xdr:spPr>
        <a:xfrm>
          <a:off x="314325" y="27965400"/>
          <a:ext cx="5838825" cy="257175"/>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There were no corporate proposals announced as at the date of this report.</a:t>
          </a:r>
        </a:p>
      </xdr:txBody>
    </xdr:sp>
    <xdr:clientData/>
  </xdr:twoCellAnchor>
  <xdr:twoCellAnchor>
    <xdr:from>
      <xdr:col>1</xdr:col>
      <xdr:colOff>9525</xdr:colOff>
      <xdr:row>227</xdr:row>
      <xdr:rowOff>9525</xdr:rowOff>
    </xdr:from>
    <xdr:to>
      <xdr:col>8</xdr:col>
      <xdr:colOff>714375</xdr:colOff>
      <xdr:row>230</xdr:row>
      <xdr:rowOff>0</xdr:rowOff>
    </xdr:to>
    <xdr:sp>
      <xdr:nvSpPr>
        <xdr:cNvPr id="34" name="Text 18"/>
        <xdr:cNvSpPr txBox="1">
          <a:spLocks noChangeArrowheads="1"/>
        </xdr:cNvSpPr>
      </xdr:nvSpPr>
      <xdr:spPr>
        <a:xfrm>
          <a:off x="314325" y="36776025"/>
          <a:ext cx="6181725" cy="47625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 interim financial statements were authorised for issue by the Board of Directors in accordance with a resolution of the directors on 27 June 2007. </a:t>
          </a:r>
        </a:p>
      </xdr:txBody>
    </xdr:sp>
    <xdr:clientData/>
  </xdr:twoCellAnchor>
  <xdr:twoCellAnchor>
    <xdr:from>
      <xdr:col>1</xdr:col>
      <xdr:colOff>9525</xdr:colOff>
      <xdr:row>84</xdr:row>
      <xdr:rowOff>0</xdr:rowOff>
    </xdr:from>
    <xdr:to>
      <xdr:col>8</xdr:col>
      <xdr:colOff>485775</xdr:colOff>
      <xdr:row>84</xdr:row>
      <xdr:rowOff>0</xdr:rowOff>
    </xdr:to>
    <xdr:sp>
      <xdr:nvSpPr>
        <xdr:cNvPr id="35" name="Text 18"/>
        <xdr:cNvSpPr txBox="1">
          <a:spLocks noChangeArrowheads="1"/>
        </xdr:cNvSpPr>
      </xdr:nvSpPr>
      <xdr:spPr>
        <a:xfrm>
          <a:off x="314325" y="13601700"/>
          <a:ext cx="5953125" cy="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Included in the cumulative operating income for previous quarter is a deemed gain on disposal of investment in LNC Tech Co Ltd (refer to note 9 above) amounting to RM5.168 million.</a:t>
          </a:r>
        </a:p>
      </xdr:txBody>
    </xdr:sp>
    <xdr:clientData/>
  </xdr:twoCellAnchor>
  <xdr:twoCellAnchor>
    <xdr:from>
      <xdr:col>1</xdr:col>
      <xdr:colOff>9525</xdr:colOff>
      <xdr:row>225</xdr:row>
      <xdr:rowOff>0</xdr:rowOff>
    </xdr:from>
    <xdr:to>
      <xdr:col>8</xdr:col>
      <xdr:colOff>447675</xdr:colOff>
      <xdr:row>225</xdr:row>
      <xdr:rowOff>0</xdr:rowOff>
    </xdr:to>
    <xdr:sp>
      <xdr:nvSpPr>
        <xdr:cNvPr id="36" name="Text 18"/>
        <xdr:cNvSpPr txBox="1">
          <a:spLocks noChangeArrowheads="1"/>
        </xdr:cNvSpPr>
      </xdr:nvSpPr>
      <xdr:spPr>
        <a:xfrm>
          <a:off x="314325" y="36442650"/>
          <a:ext cx="5915025" cy="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Some of the comparative figures for year ended 31 January 2005 may differ from our previous announcement due to audit adjustments.</a:t>
          </a:r>
        </a:p>
      </xdr:txBody>
    </xdr:sp>
    <xdr:clientData/>
  </xdr:twoCellAnchor>
  <xdr:twoCellAnchor>
    <xdr:from>
      <xdr:col>1</xdr:col>
      <xdr:colOff>9525</xdr:colOff>
      <xdr:row>24</xdr:row>
      <xdr:rowOff>0</xdr:rowOff>
    </xdr:from>
    <xdr:to>
      <xdr:col>8</xdr:col>
      <xdr:colOff>704850</xdr:colOff>
      <xdr:row>31</xdr:row>
      <xdr:rowOff>142875</xdr:rowOff>
    </xdr:to>
    <xdr:sp>
      <xdr:nvSpPr>
        <xdr:cNvPr id="37" name="Text 18"/>
        <xdr:cNvSpPr txBox="1">
          <a:spLocks noChangeArrowheads="1"/>
        </xdr:cNvSpPr>
      </xdr:nvSpPr>
      <xdr:spPr>
        <a:xfrm>
          <a:off x="314325" y="3886200"/>
          <a:ext cx="6172200" cy="127635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 Group has adopted the relevant new and revised Financial Reporting Standards ("FRS") issued by the Malaysian Accounting Standards Board ("MASB") for accounting periods beginning on or after 1 October 2006 as follows:
FRS 117    :  Leases
FRS 124    :  Related party disclosure
FRS 139    :  Financial instrument: recognition and measurement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K58"/>
  <sheetViews>
    <sheetView tabSelected="1" workbookViewId="0" topLeftCell="A1">
      <selection activeCell="I10" sqref="I10"/>
    </sheetView>
  </sheetViews>
  <sheetFormatPr defaultColWidth="9.140625" defaultRowHeight="12.75"/>
  <cols>
    <col min="1" max="1" width="33.28125" style="4" customWidth="1"/>
    <col min="2" max="2" width="11.140625" style="4" customWidth="1"/>
    <col min="3" max="3" width="12.57421875" style="4" customWidth="1"/>
    <col min="4" max="4" width="1.7109375" style="4" customWidth="1"/>
    <col min="5" max="5" width="12.57421875" style="5" bestFit="1" customWidth="1"/>
    <col min="6" max="6" width="2.00390625" style="4" customWidth="1"/>
    <col min="7" max="7" width="10.7109375" style="5" customWidth="1"/>
    <col min="8" max="8" width="2.00390625" style="4" customWidth="1"/>
    <col min="9" max="9" width="12.28125" style="5" customWidth="1"/>
    <col min="10" max="16384" width="9.140625" style="4" customWidth="1"/>
  </cols>
  <sheetData>
    <row r="1" spans="1:9" ht="12.75">
      <c r="A1" s="6" t="s">
        <v>64</v>
      </c>
      <c r="B1" s="6"/>
      <c r="C1" s="6"/>
      <c r="D1" s="6"/>
      <c r="E1" s="6"/>
      <c r="F1" s="6"/>
      <c r="G1" s="6"/>
      <c r="H1" s="6"/>
      <c r="I1" s="6"/>
    </row>
    <row r="2" spans="1:9" ht="12.75">
      <c r="A2" s="7" t="s">
        <v>65</v>
      </c>
      <c r="B2" s="7"/>
      <c r="C2" s="6"/>
      <c r="D2" s="6"/>
      <c r="E2" s="6"/>
      <c r="F2" s="6"/>
      <c r="G2" s="6"/>
      <c r="H2" s="6"/>
      <c r="I2" s="6"/>
    </row>
    <row r="3" spans="1:9" ht="12.75">
      <c r="A3" s="7"/>
      <c r="B3" s="7"/>
      <c r="C3" s="6"/>
      <c r="D3" s="6"/>
      <c r="E3" s="6"/>
      <c r="F3" s="6"/>
      <c r="G3" s="6"/>
      <c r="H3" s="6"/>
      <c r="I3" s="6"/>
    </row>
    <row r="5" spans="1:2" ht="12.75">
      <c r="A5" s="8" t="s">
        <v>23</v>
      </c>
      <c r="B5" s="8"/>
    </row>
    <row r="6" spans="1:2" ht="12.75">
      <c r="A6" s="8" t="s">
        <v>204</v>
      </c>
      <c r="B6" s="8"/>
    </row>
    <row r="7" spans="1:3" ht="12.75">
      <c r="A7" s="8" t="s">
        <v>18</v>
      </c>
      <c r="B7" s="8"/>
      <c r="C7" s="5"/>
    </row>
    <row r="8" spans="1:3" ht="12.75">
      <c r="A8" s="8"/>
      <c r="B8" s="8"/>
      <c r="C8" s="5"/>
    </row>
    <row r="9" spans="1:9" ht="12.75">
      <c r="A9" s="8"/>
      <c r="B9" s="8"/>
      <c r="C9" s="124" t="s">
        <v>24</v>
      </c>
      <c r="D9" s="124"/>
      <c r="E9" s="124"/>
      <c r="G9" s="124" t="s">
        <v>29</v>
      </c>
      <c r="H9" s="124"/>
      <c r="I9" s="124"/>
    </row>
    <row r="10" spans="3:9" ht="12.75">
      <c r="C10" s="5" t="s">
        <v>91</v>
      </c>
      <c r="D10" s="5"/>
      <c r="E10" s="5" t="s">
        <v>26</v>
      </c>
      <c r="F10" s="5"/>
      <c r="G10" s="5" t="s">
        <v>91</v>
      </c>
      <c r="H10" s="5"/>
      <c r="I10" s="5" t="s">
        <v>26</v>
      </c>
    </row>
    <row r="11" spans="3:11" ht="12.75">
      <c r="C11" s="5" t="s">
        <v>87</v>
      </c>
      <c r="D11" s="5"/>
      <c r="E11" s="5" t="s">
        <v>27</v>
      </c>
      <c r="F11" s="5"/>
      <c r="G11" s="5" t="s">
        <v>25</v>
      </c>
      <c r="H11" s="5"/>
      <c r="I11" s="5" t="s">
        <v>27</v>
      </c>
      <c r="K11" s="5"/>
    </row>
    <row r="12" spans="3:11" ht="12.75">
      <c r="C12" s="5" t="s">
        <v>20</v>
      </c>
      <c r="D12" s="5"/>
      <c r="E12" s="5" t="s">
        <v>20</v>
      </c>
      <c r="F12" s="5"/>
      <c r="G12" s="5" t="s">
        <v>28</v>
      </c>
      <c r="H12" s="5"/>
      <c r="I12" s="5" t="s">
        <v>33</v>
      </c>
      <c r="K12" s="5"/>
    </row>
    <row r="13" spans="3:11" ht="12.75">
      <c r="C13" s="9" t="s">
        <v>205</v>
      </c>
      <c r="D13" s="9"/>
      <c r="E13" s="9" t="s">
        <v>206</v>
      </c>
      <c r="F13" s="9"/>
      <c r="G13" s="9" t="str">
        <f>+C13</f>
        <v>30.04.2007</v>
      </c>
      <c r="H13" s="9"/>
      <c r="I13" s="9" t="str">
        <f>+E13</f>
        <v>30.04.2006</v>
      </c>
      <c r="K13" s="5"/>
    </row>
    <row r="14" spans="2:11" ht="12.75">
      <c r="B14" s="5" t="s">
        <v>85</v>
      </c>
      <c r="C14" s="5" t="s">
        <v>5</v>
      </c>
      <c r="E14" s="5" t="s">
        <v>5</v>
      </c>
      <c r="G14" s="5" t="s">
        <v>5</v>
      </c>
      <c r="I14" s="5" t="s">
        <v>5</v>
      </c>
      <c r="K14" s="5"/>
    </row>
    <row r="15" ht="12.75">
      <c r="B15" s="5"/>
    </row>
    <row r="16" spans="1:9" s="10" customFormat="1" ht="12.75">
      <c r="A16" s="10" t="s">
        <v>7</v>
      </c>
      <c r="B16" s="5">
        <v>12</v>
      </c>
      <c r="C16" s="10">
        <f>73158+4498</f>
        <v>77656</v>
      </c>
      <c r="E16" s="11">
        <v>80349</v>
      </c>
      <c r="G16" s="10">
        <f>73158+4498</f>
        <v>77656</v>
      </c>
      <c r="I16" s="11">
        <v>80349</v>
      </c>
    </row>
    <row r="17" spans="2:9" s="10" customFormat="1" ht="12.75">
      <c r="B17" s="11"/>
      <c r="E17" s="11"/>
      <c r="I17" s="11"/>
    </row>
    <row r="18" spans="1:9" s="10" customFormat="1" ht="12.75">
      <c r="A18" s="10" t="s">
        <v>9</v>
      </c>
      <c r="B18" s="11"/>
      <c r="C18" s="10">
        <f>-67798+3000-1954</f>
        <v>-66752</v>
      </c>
      <c r="E18" s="11">
        <v>-74152</v>
      </c>
      <c r="G18" s="10">
        <f>-67798+3000-1954</f>
        <v>-66752</v>
      </c>
      <c r="I18" s="11">
        <v>-74152</v>
      </c>
    </row>
    <row r="19" spans="2:9" s="10" customFormat="1" ht="12.75">
      <c r="B19" s="11"/>
      <c r="C19" s="12"/>
      <c r="E19" s="12"/>
      <c r="G19" s="12"/>
      <c r="I19" s="12"/>
    </row>
    <row r="20" spans="1:11" s="10" customFormat="1" ht="12.75">
      <c r="A20" s="10" t="s">
        <v>34</v>
      </c>
      <c r="B20" s="11"/>
      <c r="C20" s="10">
        <f>SUM(C16:C19)</f>
        <v>10904</v>
      </c>
      <c r="E20" s="10">
        <f>SUM(E16:E19)</f>
        <v>6197</v>
      </c>
      <c r="G20" s="10">
        <f>SUM(G16:G19)</f>
        <v>10904</v>
      </c>
      <c r="I20" s="10">
        <f>SUM(I16:I19)</f>
        <v>6197</v>
      </c>
      <c r="K20" s="72"/>
    </row>
    <row r="21" spans="2:11" s="10" customFormat="1" ht="12.75">
      <c r="B21" s="11"/>
      <c r="E21" s="11"/>
      <c r="I21" s="11"/>
      <c r="K21"/>
    </row>
    <row r="22" spans="1:11" s="10" customFormat="1" ht="12.75">
      <c r="A22" s="4" t="s">
        <v>10</v>
      </c>
      <c r="B22" s="5" t="s">
        <v>91</v>
      </c>
      <c r="C22" s="10">
        <v>319</v>
      </c>
      <c r="E22" s="11">
        <v>718</v>
      </c>
      <c r="G22" s="10">
        <v>319</v>
      </c>
      <c r="I22" s="11">
        <v>718</v>
      </c>
      <c r="K22"/>
    </row>
    <row r="23" spans="1:11" s="10" customFormat="1" ht="12.75">
      <c r="A23" s="4" t="s">
        <v>35</v>
      </c>
      <c r="B23" s="5"/>
      <c r="C23" s="10">
        <f>-5859-353</f>
        <v>-6212</v>
      </c>
      <c r="E23" s="11">
        <v>-6131</v>
      </c>
      <c r="G23" s="10">
        <f>-5859-353</f>
        <v>-6212</v>
      </c>
      <c r="I23" s="11">
        <v>-6131</v>
      </c>
      <c r="K23"/>
    </row>
    <row r="24" spans="1:9" s="10" customFormat="1" ht="12.75">
      <c r="A24" s="4" t="s">
        <v>15</v>
      </c>
      <c r="B24" s="5"/>
      <c r="C24" s="11">
        <v>-1195</v>
      </c>
      <c r="E24" s="11">
        <v>-820</v>
      </c>
      <c r="G24" s="11">
        <v>-1195</v>
      </c>
      <c r="I24" s="11">
        <v>-820</v>
      </c>
    </row>
    <row r="25" spans="1:9" s="10" customFormat="1" ht="12.75">
      <c r="A25" s="4"/>
      <c r="B25" s="5"/>
      <c r="C25" s="13"/>
      <c r="E25" s="13"/>
      <c r="G25" s="13"/>
      <c r="I25" s="13"/>
    </row>
    <row r="26" spans="1:9" s="10" customFormat="1" ht="12.75">
      <c r="A26" s="4" t="s">
        <v>201</v>
      </c>
      <c r="B26" s="5" t="s">
        <v>197</v>
      </c>
      <c r="C26" s="11">
        <f>SUM(C20:C25)</f>
        <v>3816</v>
      </c>
      <c r="E26" s="11">
        <f>SUM(E20:E25)</f>
        <v>-36</v>
      </c>
      <c r="G26" s="11">
        <f>SUM(G20:G25)</f>
        <v>3816</v>
      </c>
      <c r="I26" s="11">
        <f>SUM(I20:I25)</f>
        <v>-36</v>
      </c>
    </row>
    <row r="27" spans="1:9" s="10" customFormat="1" ht="12.75">
      <c r="A27" s="4"/>
      <c r="B27" s="5"/>
      <c r="C27" s="11"/>
      <c r="E27" s="11"/>
      <c r="G27" s="11"/>
      <c r="I27" s="11"/>
    </row>
    <row r="28" spans="1:9" s="10" customFormat="1" ht="12.75">
      <c r="A28" s="4" t="s">
        <v>4</v>
      </c>
      <c r="B28" s="5">
        <v>17</v>
      </c>
      <c r="C28" s="11">
        <f>-99-513-2</f>
        <v>-614</v>
      </c>
      <c r="E28" s="11">
        <v>-621</v>
      </c>
      <c r="G28" s="11">
        <f>-99-513-2</f>
        <v>-614</v>
      </c>
      <c r="I28" s="11">
        <v>-621</v>
      </c>
    </row>
    <row r="29" spans="1:9" s="10" customFormat="1" ht="12.75">
      <c r="A29" s="4"/>
      <c r="B29" s="5"/>
      <c r="C29" s="13"/>
      <c r="E29" s="13"/>
      <c r="G29" s="13"/>
      <c r="I29" s="13"/>
    </row>
    <row r="30" spans="1:9" s="10" customFormat="1" ht="12.75">
      <c r="A30" s="4" t="s">
        <v>193</v>
      </c>
      <c r="B30" s="5"/>
      <c r="C30" s="82">
        <f>+C26+C28</f>
        <v>3202</v>
      </c>
      <c r="E30" s="82">
        <f>+E26+E28</f>
        <v>-657</v>
      </c>
      <c r="G30" s="82">
        <f>+G26+G28</f>
        <v>3202</v>
      </c>
      <c r="I30" s="82">
        <f>+I26+I28</f>
        <v>-657</v>
      </c>
    </row>
    <row r="31" spans="2:9" s="10" customFormat="1" ht="12.75">
      <c r="B31" s="11"/>
      <c r="C31" s="14"/>
      <c r="D31" s="14"/>
      <c r="E31" s="3"/>
      <c r="F31" s="14"/>
      <c r="G31" s="14"/>
      <c r="H31" s="14"/>
      <c r="I31" s="3"/>
    </row>
    <row r="32" spans="1:8" s="10" customFormat="1" ht="12.75">
      <c r="A32" s="4" t="s">
        <v>168</v>
      </c>
      <c r="B32" s="11"/>
      <c r="C32" s="14"/>
      <c r="D32" s="14"/>
      <c r="F32" s="14"/>
      <c r="G32" s="14"/>
      <c r="H32" s="14"/>
    </row>
    <row r="33" spans="1:9" s="10" customFormat="1" ht="12.75">
      <c r="A33" s="4" t="s">
        <v>169</v>
      </c>
      <c r="B33" s="11"/>
      <c r="C33" s="14">
        <v>2746</v>
      </c>
      <c r="D33" s="14"/>
      <c r="E33" s="10">
        <v>-1004</v>
      </c>
      <c r="F33" s="14"/>
      <c r="G33" s="14">
        <v>2746</v>
      </c>
      <c r="H33" s="14"/>
      <c r="I33" s="10">
        <v>-1004</v>
      </c>
    </row>
    <row r="34" spans="1:9" s="10" customFormat="1" ht="12.75">
      <c r="A34" s="4" t="s">
        <v>13</v>
      </c>
      <c r="B34" s="5"/>
      <c r="C34" s="10">
        <v>456</v>
      </c>
      <c r="E34" s="11">
        <v>347</v>
      </c>
      <c r="G34" s="10">
        <v>456</v>
      </c>
      <c r="I34" s="11">
        <v>347</v>
      </c>
    </row>
    <row r="35" spans="1:9" s="10" customFormat="1" ht="12.75">
      <c r="A35" s="4"/>
      <c r="B35" s="5"/>
      <c r="C35" s="13"/>
      <c r="E35" s="13"/>
      <c r="G35" s="13"/>
      <c r="I35" s="13"/>
    </row>
    <row r="36" spans="1:9" s="10" customFormat="1" ht="12.75">
      <c r="A36" s="4"/>
      <c r="B36" s="5"/>
      <c r="C36" s="101">
        <f>SUM(C33:C35)</f>
        <v>3202</v>
      </c>
      <c r="E36" s="101">
        <f>SUM(E33:E35)</f>
        <v>-657</v>
      </c>
      <c r="G36" s="101">
        <f>SUM(G33:G35)</f>
        <v>3202</v>
      </c>
      <c r="I36" s="101">
        <f>SUM(I33:I35)</f>
        <v>-657</v>
      </c>
    </row>
    <row r="37" spans="1:9" s="10" customFormat="1" ht="12.75">
      <c r="A37" s="4"/>
      <c r="B37" s="5"/>
      <c r="C37" s="3"/>
      <c r="E37" s="3"/>
      <c r="G37" s="3"/>
      <c r="I37" s="3"/>
    </row>
    <row r="38" spans="1:9" s="10" customFormat="1" ht="12.75">
      <c r="A38" s="54"/>
      <c r="B38" s="55"/>
      <c r="C38" s="66"/>
      <c r="D38" s="66"/>
      <c r="E38" s="67"/>
      <c r="F38" s="66"/>
      <c r="G38" s="67"/>
      <c r="H38" s="66"/>
      <c r="I38" s="67"/>
    </row>
    <row r="39" spans="1:9" s="10" customFormat="1" ht="12.75">
      <c r="A39" s="66" t="s">
        <v>90</v>
      </c>
      <c r="B39" s="55"/>
      <c r="C39" s="66"/>
      <c r="D39" s="66"/>
      <c r="E39" s="67"/>
      <c r="F39" s="66"/>
      <c r="G39" s="67"/>
      <c r="H39" s="66"/>
      <c r="I39" s="67"/>
    </row>
    <row r="40" spans="1:9" s="10" customFormat="1" ht="12.75">
      <c r="A40" s="63" t="s">
        <v>88</v>
      </c>
      <c r="B40" s="55"/>
      <c r="C40" s="66"/>
      <c r="D40" s="66"/>
      <c r="E40" s="67"/>
      <c r="F40" s="66"/>
      <c r="G40" s="67"/>
      <c r="H40" s="66"/>
      <c r="I40" s="67"/>
    </row>
    <row r="41" spans="1:9" s="10" customFormat="1" ht="12.75">
      <c r="A41" s="63" t="s">
        <v>202</v>
      </c>
      <c r="B41" s="55">
        <v>25</v>
      </c>
      <c r="C41" s="68">
        <f>+Notes!F222</f>
        <v>1.9614285714285713</v>
      </c>
      <c r="D41" s="69"/>
      <c r="E41" s="116">
        <v>-0.72</v>
      </c>
      <c r="F41" s="69"/>
      <c r="G41" s="68">
        <f>+Notes!H222</f>
        <v>1.9614285714285713</v>
      </c>
      <c r="H41" s="66"/>
      <c r="I41" s="116">
        <v>-0.72</v>
      </c>
    </row>
    <row r="42" spans="1:9" s="10" customFormat="1" ht="12.75">
      <c r="A42" s="63" t="s">
        <v>203</v>
      </c>
      <c r="B42" s="55">
        <f>+B41</f>
        <v>25</v>
      </c>
      <c r="C42" s="68">
        <f>+Notes!F223</f>
        <v>1.9614285714285713</v>
      </c>
      <c r="D42" s="69"/>
      <c r="E42" s="116">
        <f>+E41</f>
        <v>-0.72</v>
      </c>
      <c r="F42" s="69"/>
      <c r="G42" s="68">
        <f>+Notes!H223</f>
        <v>1.9614285714285713</v>
      </c>
      <c r="H42" s="66"/>
      <c r="I42" s="116">
        <f>+I41</f>
        <v>-0.72</v>
      </c>
    </row>
    <row r="43" spans="1:9" s="10" customFormat="1" ht="12.75">
      <c r="A43" s="63"/>
      <c r="B43" s="55"/>
      <c r="C43" s="68"/>
      <c r="D43" s="69"/>
      <c r="E43" s="91"/>
      <c r="F43" s="69"/>
      <c r="G43" s="68"/>
      <c r="H43" s="66"/>
      <c r="I43" s="91"/>
    </row>
    <row r="44" spans="1:10" s="10" customFormat="1" ht="12.75">
      <c r="A44" s="66"/>
      <c r="B44" s="54"/>
      <c r="C44" s="70"/>
      <c r="D44" s="70"/>
      <c r="E44" s="70"/>
      <c r="F44" s="70"/>
      <c r="G44" s="70"/>
      <c r="H44" s="70"/>
      <c r="I44" s="90"/>
      <c r="J44"/>
    </row>
    <row r="45" spans="1:9" s="10" customFormat="1" ht="12.75">
      <c r="A45" s="10" t="s">
        <v>133</v>
      </c>
      <c r="E45" s="11"/>
      <c r="G45" s="11"/>
      <c r="I45" s="11"/>
    </row>
    <row r="46" spans="1:9" s="10" customFormat="1" ht="12.75" customHeight="1">
      <c r="A46" s="45"/>
      <c r="B46" s="45"/>
      <c r="C46" s="46"/>
      <c r="D46" s="46"/>
      <c r="E46" s="46"/>
      <c r="F46" s="46"/>
      <c r="G46" s="46"/>
      <c r="H46" s="46"/>
      <c r="I46" s="46"/>
    </row>
    <row r="47" spans="1:9" s="10" customFormat="1" ht="12.75">
      <c r="A47" s="46"/>
      <c r="B47" s="46"/>
      <c r="C47" s="46"/>
      <c r="D47" s="46"/>
      <c r="E47" s="46"/>
      <c r="F47" s="46"/>
      <c r="G47" s="46"/>
      <c r="H47" s="46"/>
      <c r="I47" s="46"/>
    </row>
    <row r="48" spans="1:9" s="10" customFormat="1" ht="12.75">
      <c r="A48" s="46"/>
      <c r="B48" s="46"/>
      <c r="C48" s="46"/>
      <c r="D48" s="46"/>
      <c r="E48" s="46"/>
      <c r="F48" s="46"/>
      <c r="G48" s="46"/>
      <c r="H48" s="46"/>
      <c r="I48" s="46"/>
    </row>
    <row r="49" spans="5:9" s="10" customFormat="1" ht="12.75">
      <c r="E49" s="11"/>
      <c r="G49" s="11"/>
      <c r="I49" s="11"/>
    </row>
    <row r="50" spans="2:9" ht="12.75">
      <c r="B50"/>
      <c r="C50"/>
      <c r="D50"/>
      <c r="E50"/>
      <c r="F50"/>
      <c r="G50"/>
      <c r="H50"/>
      <c r="I50"/>
    </row>
    <row r="51" spans="2:9" ht="12.75">
      <c r="B51"/>
      <c r="C51"/>
      <c r="D51"/>
      <c r="E51"/>
      <c r="F51"/>
      <c r="G51"/>
      <c r="H51"/>
      <c r="I51"/>
    </row>
    <row r="52" spans="1:9" ht="12.75">
      <c r="A52"/>
      <c r="B52"/>
      <c r="C52"/>
      <c r="D52"/>
      <c r="E52"/>
      <c r="F52"/>
      <c r="G52"/>
      <c r="H52"/>
      <c r="I52"/>
    </row>
    <row r="53" spans="1:9" ht="12.75">
      <c r="A53"/>
      <c r="B53"/>
      <c r="C53"/>
      <c r="D53"/>
      <c r="E53"/>
      <c r="F53"/>
      <c r="G53"/>
      <c r="H53"/>
      <c r="I53"/>
    </row>
    <row r="54" spans="1:9" ht="12.75">
      <c r="A54"/>
      <c r="B54"/>
      <c r="C54"/>
      <c r="D54"/>
      <c r="E54"/>
      <c r="F54"/>
      <c r="G54"/>
      <c r="H54"/>
      <c r="I54"/>
    </row>
    <row r="55" spans="1:9" ht="12.75">
      <c r="A55"/>
      <c r="B55"/>
      <c r="C55"/>
      <c r="D55"/>
      <c r="E55"/>
      <c r="F55"/>
      <c r="G55"/>
      <c r="H55"/>
      <c r="I55"/>
    </row>
    <row r="56" spans="1:9" ht="12.75">
      <c r="A56"/>
      <c r="B56"/>
      <c r="C56"/>
      <c r="D56"/>
      <c r="E56"/>
      <c r="F56"/>
      <c r="G56"/>
      <c r="H56"/>
      <c r="I56"/>
    </row>
    <row r="57" spans="1:9" ht="12.75">
      <c r="A57"/>
      <c r="B57"/>
      <c r="C57"/>
      <c r="D57"/>
      <c r="E57"/>
      <c r="F57"/>
      <c r="G57"/>
      <c r="H57"/>
      <c r="I57"/>
    </row>
    <row r="58" spans="5:7" ht="12.75">
      <c r="E58" s="85"/>
      <c r="F58" s="89"/>
      <c r="G58" s="85"/>
    </row>
  </sheetData>
  <mergeCells count="2">
    <mergeCell ref="G9:I9"/>
    <mergeCell ref="C9:E9"/>
  </mergeCells>
  <printOptions/>
  <pageMargins left="1" right="1" top="0.5" bottom="0.5" header="0.5" footer="0.5"/>
  <pageSetup fitToHeight="1" fitToWidth="1" horizontalDpi="1200" verticalDpi="1200" orientation="portrait" paperSize="9" scale="82"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J73"/>
  <sheetViews>
    <sheetView workbookViewId="0" topLeftCell="A1">
      <selection activeCell="C17" sqref="C17"/>
    </sheetView>
  </sheetViews>
  <sheetFormatPr defaultColWidth="9.140625" defaultRowHeight="12.75"/>
  <cols>
    <col min="1" max="1" width="50.140625" style="4" customWidth="1"/>
    <col min="2" max="2" width="15.140625" style="4" customWidth="1"/>
    <col min="3" max="3" width="12.57421875" style="4" customWidth="1"/>
    <col min="4" max="4" width="1.7109375" style="4" customWidth="1"/>
    <col min="5" max="5" width="12.57421875" style="5" bestFit="1" customWidth="1"/>
    <col min="6" max="6" width="2.00390625" style="4" customWidth="1"/>
    <col min="7" max="7" width="10.28125" style="5" bestFit="1" customWidth="1"/>
    <col min="8" max="8" width="2.00390625" style="4" customWidth="1"/>
    <col min="9" max="9" width="11.28125" style="5" bestFit="1" customWidth="1"/>
    <col min="10" max="16384" width="9.140625" style="4" customWidth="1"/>
  </cols>
  <sheetData>
    <row r="1" spans="1:2" ht="12.75">
      <c r="A1" s="6" t="str">
        <f>'IS'!A1</f>
        <v>COMINTEL CORPORATION BHD</v>
      </c>
      <c r="B1" s="6"/>
    </row>
    <row r="2" spans="1:2" ht="12.75">
      <c r="A2" s="7" t="str">
        <f>'IS'!A2</f>
        <v>(Company No. 630068-T)</v>
      </c>
      <c r="B2" s="7"/>
    </row>
    <row r="3" spans="1:2" ht="12.75">
      <c r="A3" s="7"/>
      <c r="B3" s="7"/>
    </row>
    <row r="5" spans="1:2" ht="12.75">
      <c r="A5" s="8" t="s">
        <v>207</v>
      </c>
      <c r="B5" s="8"/>
    </row>
    <row r="6" spans="1:2" ht="12.75">
      <c r="A6" s="8" t="s">
        <v>18</v>
      </c>
      <c r="B6" s="8"/>
    </row>
    <row r="7" ht="12.75">
      <c r="C7" s="5"/>
    </row>
    <row r="8" spans="3:5" ht="12.75">
      <c r="C8" s="5" t="s">
        <v>19</v>
      </c>
      <c r="E8" s="5" t="s">
        <v>21</v>
      </c>
    </row>
    <row r="9" spans="3:5" ht="12.75">
      <c r="C9" s="5" t="s">
        <v>36</v>
      </c>
      <c r="E9" s="5" t="s">
        <v>22</v>
      </c>
    </row>
    <row r="10" spans="3:5" ht="12.75">
      <c r="C10" s="5" t="s">
        <v>20</v>
      </c>
      <c r="E10" s="5" t="s">
        <v>99</v>
      </c>
    </row>
    <row r="11" spans="3:5" ht="12.75">
      <c r="C11" s="15" t="str">
        <f>'IS'!C13</f>
        <v>30.04.2007</v>
      </c>
      <c r="E11" s="15" t="s">
        <v>195</v>
      </c>
    </row>
    <row r="12" spans="2:5" ht="12.75">
      <c r="B12" s="5" t="s">
        <v>85</v>
      </c>
      <c r="C12" s="5" t="s">
        <v>5</v>
      </c>
      <c r="E12" s="5" t="s">
        <v>5</v>
      </c>
    </row>
    <row r="13" ht="12.75">
      <c r="B13" s="5"/>
    </row>
    <row r="14" spans="1:2" ht="12.75">
      <c r="A14" s="103" t="s">
        <v>170</v>
      </c>
      <c r="B14" s="5"/>
    </row>
    <row r="15" spans="1:2" ht="12.75">
      <c r="A15" s="103" t="s">
        <v>171</v>
      </c>
      <c r="B15" s="5"/>
    </row>
    <row r="16" spans="1:9" s="10" customFormat="1" ht="12.75">
      <c r="A16" s="104" t="s">
        <v>0</v>
      </c>
      <c r="B16" s="49"/>
      <c r="C16" s="10">
        <f>86871-C17</f>
        <v>83103</v>
      </c>
      <c r="E16" s="74">
        <f>87807-E17</f>
        <v>84039</v>
      </c>
      <c r="G16" s="11"/>
      <c r="I16" s="11"/>
    </row>
    <row r="17" spans="1:9" s="10" customFormat="1" ht="12.75">
      <c r="A17" s="104" t="s">
        <v>219</v>
      </c>
      <c r="B17" s="49"/>
      <c r="C17" s="10">
        <v>3768</v>
      </c>
      <c r="E17" s="74">
        <v>3768</v>
      </c>
      <c r="G17" s="11"/>
      <c r="I17" s="11"/>
    </row>
    <row r="18" spans="1:9" s="10" customFormat="1" ht="12.75">
      <c r="A18" s="104" t="s">
        <v>134</v>
      </c>
      <c r="B18" s="53"/>
      <c r="C18" s="17">
        <f>7192-2682</f>
        <v>4510</v>
      </c>
      <c r="E18" s="11">
        <v>4510</v>
      </c>
      <c r="G18" s="11"/>
      <c r="I18" s="11"/>
    </row>
    <row r="19" spans="1:9" s="10" customFormat="1" ht="12.75">
      <c r="A19" s="104" t="s">
        <v>192</v>
      </c>
      <c r="B19" s="49"/>
      <c r="C19" s="14">
        <f>982.4*6</f>
        <v>5894.4</v>
      </c>
      <c r="E19" s="10">
        <v>6877</v>
      </c>
      <c r="G19" s="11"/>
      <c r="I19" s="11"/>
    </row>
    <row r="20" spans="1:9" s="10" customFormat="1" ht="12.75">
      <c r="A20" s="105"/>
      <c r="B20" s="49"/>
      <c r="C20" s="102">
        <f>SUM(C16:C19)</f>
        <v>97275.4</v>
      </c>
      <c r="E20" s="82">
        <f>SUM(E16:E19)</f>
        <v>99194</v>
      </c>
      <c r="G20" s="11"/>
      <c r="I20" s="11"/>
    </row>
    <row r="21" spans="1:9" s="10" customFormat="1" ht="12.75">
      <c r="A21" s="105" t="s">
        <v>1</v>
      </c>
      <c r="B21" s="49"/>
      <c r="E21" s="11"/>
      <c r="G21" s="11"/>
      <c r="I21" s="11"/>
    </row>
    <row r="22" spans="1:8" s="10" customFormat="1" ht="12.75">
      <c r="A22" s="106" t="s">
        <v>2</v>
      </c>
      <c r="B22" s="3"/>
      <c r="C22" s="14">
        <f>69096-4362-600+3000</f>
        <v>67134</v>
      </c>
      <c r="D22" s="14"/>
      <c r="E22" s="75">
        <v>67795</v>
      </c>
      <c r="F22" s="14"/>
      <c r="G22" s="11"/>
      <c r="H22" s="14"/>
    </row>
    <row r="23" spans="1:8" s="10" customFormat="1" ht="12.75">
      <c r="A23" s="106" t="s">
        <v>68</v>
      </c>
      <c r="B23" s="3"/>
      <c r="C23" s="14">
        <f>54409+4498</f>
        <v>58907</v>
      </c>
      <c r="D23" s="14"/>
      <c r="E23" s="75">
        <v>54565</v>
      </c>
      <c r="F23" s="14"/>
      <c r="G23" s="11"/>
      <c r="H23" s="14"/>
    </row>
    <row r="24" spans="1:8" s="10" customFormat="1" ht="12.75">
      <c r="A24" s="106" t="s">
        <v>66</v>
      </c>
      <c r="B24" s="3"/>
      <c r="C24" s="14">
        <v>16046</v>
      </c>
      <c r="D24" s="14"/>
      <c r="E24" s="75">
        <v>15437</v>
      </c>
      <c r="F24" s="14"/>
      <c r="G24" s="11"/>
      <c r="H24" s="14"/>
    </row>
    <row r="25" spans="1:8" s="10" customFormat="1" ht="12.75">
      <c r="A25" s="106" t="s">
        <v>136</v>
      </c>
      <c r="B25" s="3"/>
      <c r="C25" s="14">
        <f>982.4*4</f>
        <v>3929.6</v>
      </c>
      <c r="D25" s="14"/>
      <c r="E25" s="14">
        <v>2947</v>
      </c>
      <c r="F25" s="14"/>
      <c r="G25" s="11"/>
      <c r="H25" s="14"/>
    </row>
    <row r="26" spans="1:8" s="10" customFormat="1" ht="12.75">
      <c r="A26" s="106" t="s">
        <v>163</v>
      </c>
      <c r="B26" s="3"/>
      <c r="C26" s="14">
        <v>0</v>
      </c>
      <c r="D26" s="14"/>
      <c r="E26" s="14">
        <v>1005</v>
      </c>
      <c r="F26" s="14"/>
      <c r="G26" s="11"/>
      <c r="H26" s="14"/>
    </row>
    <row r="27" spans="1:8" s="10" customFormat="1" ht="12.75">
      <c r="A27" s="106" t="s">
        <v>107</v>
      </c>
      <c r="B27" s="3"/>
      <c r="C27" s="14">
        <v>2470</v>
      </c>
      <c r="D27" s="14"/>
      <c r="E27" s="14">
        <v>2399</v>
      </c>
      <c r="F27" s="14"/>
      <c r="G27" s="11"/>
      <c r="H27" s="14"/>
    </row>
    <row r="28" spans="1:8" s="10" customFormat="1" ht="12.75">
      <c r="A28" s="106" t="s">
        <v>67</v>
      </c>
      <c r="B28" s="3"/>
      <c r="C28" s="14">
        <v>13615</v>
      </c>
      <c r="D28" s="14"/>
      <c r="E28" s="75">
        <v>9566</v>
      </c>
      <c r="F28" s="14"/>
      <c r="G28" s="11"/>
      <c r="H28" s="14"/>
    </row>
    <row r="29" spans="1:8" s="10" customFormat="1" ht="12.75">
      <c r="A29" s="106" t="s">
        <v>79</v>
      </c>
      <c r="B29" s="51"/>
      <c r="C29" s="14">
        <v>3483</v>
      </c>
      <c r="D29" s="14"/>
      <c r="E29" s="75">
        <v>4212</v>
      </c>
      <c r="F29" s="14"/>
      <c r="G29" s="11"/>
      <c r="H29" s="14"/>
    </row>
    <row r="30" spans="1:8" s="10" customFormat="1" ht="12.75">
      <c r="A30" s="106"/>
      <c r="B30" s="51"/>
      <c r="C30" s="102">
        <f>SUM(C22:C29)</f>
        <v>165584.6</v>
      </c>
      <c r="D30" s="14"/>
      <c r="E30" s="110">
        <f>SUM(E22:E29)</f>
        <v>157926</v>
      </c>
      <c r="F30" s="14"/>
      <c r="G30" s="11"/>
      <c r="H30" s="14"/>
    </row>
    <row r="31" spans="1:8" s="10" customFormat="1" ht="12.75">
      <c r="A31" s="106"/>
      <c r="B31" s="51"/>
      <c r="C31" s="14"/>
      <c r="D31" s="14"/>
      <c r="E31" s="75"/>
      <c r="F31" s="14"/>
      <c r="G31" s="11"/>
      <c r="H31" s="14"/>
    </row>
    <row r="32" spans="1:8" s="10" customFormat="1" ht="13.5" thickBot="1">
      <c r="A32" s="107" t="s">
        <v>172</v>
      </c>
      <c r="B32" s="51"/>
      <c r="C32" s="16">
        <f>C20+C30</f>
        <v>262860</v>
      </c>
      <c r="D32" s="14"/>
      <c r="E32" s="16">
        <f>E20+E30</f>
        <v>257120</v>
      </c>
      <c r="F32" s="14"/>
      <c r="G32" s="11"/>
      <c r="H32" s="14"/>
    </row>
    <row r="33" spans="1:8" s="10" customFormat="1" ht="13.5" thickTop="1">
      <c r="A33" s="106"/>
      <c r="B33" s="51"/>
      <c r="C33" s="14"/>
      <c r="D33" s="14"/>
      <c r="E33" s="75"/>
      <c r="F33" s="14"/>
      <c r="G33" s="11"/>
      <c r="H33" s="14"/>
    </row>
    <row r="34" spans="1:9" s="10" customFormat="1" ht="12.75">
      <c r="A34" s="105" t="s">
        <v>173</v>
      </c>
      <c r="B34" s="11"/>
      <c r="E34" s="11"/>
      <c r="G34" s="11"/>
      <c r="I34" s="11"/>
    </row>
    <row r="35" spans="1:9" s="10" customFormat="1" ht="12.75">
      <c r="A35" s="105" t="s">
        <v>174</v>
      </c>
      <c r="B35" s="11"/>
      <c r="E35" s="11"/>
      <c r="G35" s="11"/>
      <c r="I35" s="11"/>
    </row>
    <row r="36" spans="1:7" ht="12.75">
      <c r="A36" s="108" t="s">
        <v>6</v>
      </c>
      <c r="B36" s="50"/>
      <c r="C36" s="10">
        <v>70000</v>
      </c>
      <c r="E36" s="74">
        <v>70000</v>
      </c>
      <c r="G36" s="11"/>
    </row>
    <row r="37" spans="1:7" ht="12.75">
      <c r="A37" s="108" t="s">
        <v>73</v>
      </c>
      <c r="B37" s="50"/>
      <c r="C37" s="14">
        <v>25745</v>
      </c>
      <c r="D37" s="31"/>
      <c r="E37" s="75">
        <v>25745</v>
      </c>
      <c r="G37" s="11"/>
    </row>
    <row r="38" spans="1:7" ht="12.75">
      <c r="A38" s="108" t="s">
        <v>102</v>
      </c>
      <c r="B38" s="50"/>
      <c r="C38" s="14">
        <v>-159</v>
      </c>
      <c r="D38" s="31"/>
      <c r="E38" s="75">
        <v>-81</v>
      </c>
      <c r="G38" s="11"/>
    </row>
    <row r="39" spans="1:7" ht="12.75">
      <c r="A39" s="108" t="s">
        <v>92</v>
      </c>
      <c r="B39" s="50"/>
      <c r="C39" s="14">
        <f>+Equity!E33</f>
        <v>9189</v>
      </c>
      <c r="E39" s="75">
        <v>6443</v>
      </c>
      <c r="G39" s="11"/>
    </row>
    <row r="40" spans="1:7" ht="12.75">
      <c r="A40" s="108"/>
      <c r="B40" s="5"/>
      <c r="C40" s="18">
        <f>SUM(C36:C39)</f>
        <v>104775</v>
      </c>
      <c r="E40" s="18">
        <f>SUM(E36:E39)</f>
        <v>102107</v>
      </c>
      <c r="G40" s="11"/>
    </row>
    <row r="41" spans="1:7" ht="12.75">
      <c r="A41" s="108" t="s">
        <v>13</v>
      </c>
      <c r="B41" s="5"/>
      <c r="C41" s="14">
        <v>3422</v>
      </c>
      <c r="E41" s="14">
        <v>2966</v>
      </c>
      <c r="G41" s="11"/>
    </row>
    <row r="42" spans="1:7" ht="12.75">
      <c r="A42" s="103" t="s">
        <v>175</v>
      </c>
      <c r="B42" s="5"/>
      <c r="C42" s="102">
        <f>SUM(C40:C41)</f>
        <v>108197</v>
      </c>
      <c r="E42" s="102">
        <f>SUM(E40:E41)</f>
        <v>105073</v>
      </c>
      <c r="G42" s="11"/>
    </row>
    <row r="43" spans="1:7" ht="12.75">
      <c r="A43" s="105" t="s">
        <v>176</v>
      </c>
      <c r="B43" s="5"/>
      <c r="C43" s="14"/>
      <c r="E43" s="14"/>
      <c r="G43" s="11"/>
    </row>
    <row r="44" spans="1:7" ht="12.75">
      <c r="A44" s="108" t="s">
        <v>17</v>
      </c>
      <c r="B44" s="53">
        <v>21</v>
      </c>
      <c r="C44" s="14">
        <v>10295</v>
      </c>
      <c r="E44" s="14">
        <v>11134</v>
      </c>
      <c r="G44" s="11"/>
    </row>
    <row r="45" spans="1:7" ht="12.75">
      <c r="A45" s="108" t="s">
        <v>108</v>
      </c>
      <c r="B45" s="53">
        <f>+B44</f>
        <v>21</v>
      </c>
      <c r="C45" s="14">
        <v>5211</v>
      </c>
      <c r="E45" s="14">
        <v>5300</v>
      </c>
      <c r="G45" s="11"/>
    </row>
    <row r="46" spans="1:7" ht="12.75">
      <c r="A46" s="108" t="s">
        <v>74</v>
      </c>
      <c r="B46" s="5"/>
      <c r="C46" s="14">
        <f>6129-2461</f>
        <v>3668</v>
      </c>
      <c r="E46" s="14">
        <v>3666</v>
      </c>
      <c r="G46" s="11"/>
    </row>
    <row r="47" spans="1:7" ht="12.75">
      <c r="A47" s="103"/>
      <c r="B47" s="50"/>
      <c r="C47" s="102">
        <f>SUM(C44:C46)</f>
        <v>19174</v>
      </c>
      <c r="E47" s="102">
        <f>SUM(E44:E46)</f>
        <v>20100</v>
      </c>
      <c r="G47" s="11"/>
    </row>
    <row r="48" spans="1:9" ht="12.75">
      <c r="A48" s="107" t="s">
        <v>3</v>
      </c>
      <c r="B48" s="52"/>
      <c r="C48" s="14"/>
      <c r="D48" s="14"/>
      <c r="E48" s="3"/>
      <c r="G48" s="21"/>
      <c r="I48" s="22"/>
    </row>
    <row r="49" spans="1:9" ht="12.75">
      <c r="A49" s="106" t="s">
        <v>69</v>
      </c>
      <c r="B49" s="51"/>
      <c r="C49" s="14">
        <f>30276+1954</f>
        <v>32230</v>
      </c>
      <c r="D49" s="14"/>
      <c r="E49" s="75">
        <v>33368</v>
      </c>
      <c r="G49" s="21"/>
      <c r="I49" s="22"/>
    </row>
    <row r="50" spans="1:9" ht="12.75">
      <c r="A50" s="106" t="s">
        <v>70</v>
      </c>
      <c r="B50" s="51"/>
      <c r="C50" s="14">
        <f>24264+328</f>
        <v>24592</v>
      </c>
      <c r="D50" s="14"/>
      <c r="E50" s="75">
        <f>27578-3768+328</f>
        <v>24138</v>
      </c>
      <c r="G50" s="21"/>
      <c r="I50" s="22"/>
    </row>
    <row r="51" spans="1:9" ht="12.75">
      <c r="A51" s="106" t="s">
        <v>71</v>
      </c>
      <c r="B51" s="51"/>
      <c r="C51" s="14">
        <v>8299</v>
      </c>
      <c r="D51" s="14"/>
      <c r="E51" s="14">
        <v>3768</v>
      </c>
      <c r="G51" s="21"/>
      <c r="I51" s="22"/>
    </row>
    <row r="52" spans="1:9" ht="12.75">
      <c r="A52" s="106" t="s">
        <v>16</v>
      </c>
      <c r="B52" s="53">
        <v>21</v>
      </c>
      <c r="C52" s="14">
        <f>59619+3317</f>
        <v>62936</v>
      </c>
      <c r="D52" s="14"/>
      <c r="E52" s="3">
        <f>67110-773</f>
        <v>66337</v>
      </c>
      <c r="G52" s="21"/>
      <c r="I52" s="22"/>
    </row>
    <row r="53" spans="1:9" ht="12.75">
      <c r="A53" s="106" t="s">
        <v>101</v>
      </c>
      <c r="B53" s="53">
        <f>+B52</f>
        <v>21</v>
      </c>
      <c r="C53" s="14">
        <v>3980</v>
      </c>
      <c r="D53" s="14"/>
      <c r="E53" s="14">
        <v>773</v>
      </c>
      <c r="G53" s="21"/>
      <c r="I53" s="22"/>
    </row>
    <row r="54" spans="1:9" ht="12.75">
      <c r="A54" s="106" t="s">
        <v>108</v>
      </c>
      <c r="B54" s="53">
        <f>+B53</f>
        <v>21</v>
      </c>
      <c r="C54" s="14">
        <v>1567</v>
      </c>
      <c r="D54" s="14"/>
      <c r="E54" s="75">
        <v>1489</v>
      </c>
      <c r="G54" s="21"/>
      <c r="I54" s="22"/>
    </row>
    <row r="55" spans="1:9" ht="12.75">
      <c r="A55" s="106" t="s">
        <v>72</v>
      </c>
      <c r="B55" s="51"/>
      <c r="C55" s="14">
        <v>1885</v>
      </c>
      <c r="D55" s="14"/>
      <c r="E55" s="75">
        <v>2074</v>
      </c>
      <c r="G55" s="21"/>
      <c r="I55" s="22"/>
    </row>
    <row r="56" spans="1:9" ht="12.75">
      <c r="A56" s="106"/>
      <c r="B56" s="51"/>
      <c r="C56" s="102">
        <f>SUM(C49:C55)</f>
        <v>135489</v>
      </c>
      <c r="D56" s="14"/>
      <c r="E56" s="110">
        <f>SUM(E49:E55)</f>
        <v>131947</v>
      </c>
      <c r="G56" s="21"/>
      <c r="I56" s="22"/>
    </row>
    <row r="57" spans="1:9" ht="7.5" customHeight="1">
      <c r="A57" s="109"/>
      <c r="B57" s="5"/>
      <c r="C57" s="20"/>
      <c r="E57" s="20"/>
      <c r="G57" s="21"/>
      <c r="I57" s="22"/>
    </row>
    <row r="58" spans="1:9" ht="12.75">
      <c r="A58" s="103" t="s">
        <v>177</v>
      </c>
      <c r="B58" s="5"/>
      <c r="C58" s="23">
        <f>C47+C56</f>
        <v>154663</v>
      </c>
      <c r="E58" s="23">
        <f>E47+E56</f>
        <v>152047</v>
      </c>
      <c r="G58" s="21"/>
      <c r="I58" s="22"/>
    </row>
    <row r="59" spans="1:9" ht="7.5" customHeight="1">
      <c r="A59" s="109"/>
      <c r="B59" s="5"/>
      <c r="C59" s="20"/>
      <c r="E59" s="20"/>
      <c r="G59" s="21"/>
      <c r="I59" s="22"/>
    </row>
    <row r="60" spans="1:9" ht="13.5" thickBot="1">
      <c r="A60" s="107" t="s">
        <v>178</v>
      </c>
      <c r="B60" s="5"/>
      <c r="C60" s="111">
        <f>C42+C58</f>
        <v>262860</v>
      </c>
      <c r="E60" s="111">
        <f>E42+E58</f>
        <v>257120</v>
      </c>
      <c r="G60" s="21"/>
      <c r="I60" s="22"/>
    </row>
    <row r="61" spans="1:9" ht="13.5" thickTop="1">
      <c r="A61" s="19"/>
      <c r="B61" s="5"/>
      <c r="C61" s="20"/>
      <c r="E61" s="20"/>
      <c r="G61" s="21"/>
      <c r="I61" s="22"/>
    </row>
    <row r="62" spans="1:9" ht="12.75">
      <c r="A62" s="44" t="s">
        <v>164</v>
      </c>
      <c r="B62" s="44"/>
      <c r="C62" s="122">
        <f>+(C40)/140000</f>
        <v>0.7483928571428572</v>
      </c>
      <c r="D62" s="123"/>
      <c r="E62" s="122">
        <f>+(E40)/140000</f>
        <v>0.7293357142857143</v>
      </c>
      <c r="G62" s="21"/>
      <c r="I62" s="22"/>
    </row>
    <row r="63" spans="1:9" ht="12.75">
      <c r="A63" s="19"/>
      <c r="B63" s="19"/>
      <c r="C63" s="20"/>
      <c r="G63" s="21"/>
      <c r="I63" s="22"/>
    </row>
    <row r="64" spans="1:10" ht="12.75">
      <c r="A64" s="10" t="s">
        <v>133</v>
      </c>
      <c r="B64" s="10"/>
      <c r="C64" s="23"/>
      <c r="G64" s="24"/>
      <c r="I64" s="25"/>
      <c r="J64" s="26"/>
    </row>
    <row r="65" spans="1:10" ht="12.75">
      <c r="A65" s="10"/>
      <c r="B65" s="10"/>
      <c r="C65" s="23"/>
      <c r="G65" s="24"/>
      <c r="I65" s="25"/>
      <c r="J65" s="26"/>
    </row>
    <row r="66" spans="1:10" ht="12.75">
      <c r="A66" s="10"/>
      <c r="B66" s="10"/>
      <c r="C66" s="23"/>
      <c r="G66" s="24"/>
      <c r="I66" s="25"/>
      <c r="J66" s="26"/>
    </row>
    <row r="67" spans="1:10" ht="12.75">
      <c r="A67" s="10"/>
      <c r="B67" s="10"/>
      <c r="C67" s="23"/>
      <c r="G67" s="24"/>
      <c r="I67" s="25"/>
      <c r="J67" s="26"/>
    </row>
    <row r="68" spans="1:10" ht="12.75">
      <c r="A68" s="10"/>
      <c r="B68" s="10"/>
      <c r="C68" s="23"/>
      <c r="G68" s="24"/>
      <c r="I68" s="25"/>
      <c r="J68" s="26"/>
    </row>
    <row r="69" spans="1:10" ht="12.75">
      <c r="A69" s="10"/>
      <c r="B69" s="10"/>
      <c r="C69" s="23"/>
      <c r="G69" s="24"/>
      <c r="I69" s="25"/>
      <c r="J69" s="26"/>
    </row>
    <row r="70" spans="1:2" ht="12.75">
      <c r="A70" s="10" t="s">
        <v>37</v>
      </c>
      <c r="B70" s="10"/>
    </row>
    <row r="71" spans="1:2" ht="12.75">
      <c r="A71" s="10"/>
      <c r="B71" s="10"/>
    </row>
    <row r="72" spans="1:2" ht="12.75">
      <c r="A72" s="10"/>
      <c r="B72" s="10"/>
    </row>
    <row r="73" spans="1:2" ht="12.75">
      <c r="A73" s="10"/>
      <c r="B73" s="10"/>
    </row>
  </sheetData>
  <printOptions/>
  <pageMargins left="1" right="1" top="0.5" bottom="0.5" header="0.5" footer="0.5"/>
  <pageSetup fitToHeight="1" fitToWidth="1" horizontalDpi="600" verticalDpi="600" orientation="portrait" paperSize="9" scale="88"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I43"/>
  <sheetViews>
    <sheetView workbookViewId="0" topLeftCell="A1">
      <selection activeCell="J25" sqref="J25"/>
    </sheetView>
  </sheetViews>
  <sheetFormatPr defaultColWidth="9.140625" defaultRowHeight="12.75"/>
  <cols>
    <col min="1" max="1" width="30.00390625" style="4" customWidth="1"/>
    <col min="2" max="8" width="11.7109375" style="10" customWidth="1"/>
    <col min="9" max="16384" width="9.140625" style="4" customWidth="1"/>
  </cols>
  <sheetData>
    <row r="1" ht="12.75">
      <c r="A1" s="6" t="str">
        <f>'IS'!A1</f>
        <v>COMINTEL CORPORATION BHD</v>
      </c>
    </row>
    <row r="2" ht="12.75">
      <c r="A2" s="27" t="str">
        <f>'IS'!A2</f>
        <v>(Company No. 630068-T)</v>
      </c>
    </row>
    <row r="3" ht="12.75">
      <c r="A3" s="27"/>
    </row>
    <row r="5" ht="12.75">
      <c r="A5" s="8" t="s">
        <v>38</v>
      </c>
    </row>
    <row r="6" ht="12.75">
      <c r="A6" s="8" t="str">
        <f>'IS'!A6</f>
        <v>FOR THE FIRST QUARTER ENDED 30 APRIL 2007</v>
      </c>
    </row>
    <row r="7" ht="12.75">
      <c r="A7" s="8" t="str">
        <f>'IS'!A7</f>
        <v>(The figures have not been audited)</v>
      </c>
    </row>
    <row r="8" ht="12.75">
      <c r="A8" s="8"/>
    </row>
    <row r="9" spans="1:6" ht="12.75">
      <c r="A9" s="8"/>
      <c r="B9" s="126" t="s">
        <v>185</v>
      </c>
      <c r="C9" s="126"/>
      <c r="D9" s="126"/>
      <c r="E9" s="126"/>
      <c r="F9" s="126"/>
    </row>
    <row r="10" spans="3:7" ht="12.75" customHeight="1">
      <c r="C10" s="125" t="s">
        <v>95</v>
      </c>
      <c r="D10" s="125"/>
      <c r="E10" s="73" t="s">
        <v>94</v>
      </c>
      <c r="F10" s="73"/>
      <c r="G10" s="73"/>
    </row>
    <row r="11" spans="2:9" ht="12.75">
      <c r="B11" s="11" t="s">
        <v>39</v>
      </c>
      <c r="C11" s="11" t="s">
        <v>39</v>
      </c>
      <c r="D11" s="11"/>
      <c r="E11" s="11" t="s">
        <v>93</v>
      </c>
      <c r="F11" s="11"/>
      <c r="G11" s="11" t="s">
        <v>179</v>
      </c>
      <c r="H11" s="11" t="s">
        <v>12</v>
      </c>
      <c r="I11" s="5"/>
    </row>
    <row r="12" spans="2:9" ht="12.75">
      <c r="B12" s="11" t="s">
        <v>32</v>
      </c>
      <c r="C12" s="11" t="s">
        <v>75</v>
      </c>
      <c r="D12" s="11" t="s">
        <v>102</v>
      </c>
      <c r="E12" s="11" t="s">
        <v>191</v>
      </c>
      <c r="F12" s="11" t="s">
        <v>12</v>
      </c>
      <c r="G12" s="11" t="s">
        <v>180</v>
      </c>
      <c r="H12" s="5" t="s">
        <v>184</v>
      </c>
      <c r="I12" s="5"/>
    </row>
    <row r="13" spans="2:9" ht="12.75">
      <c r="B13" s="11" t="s">
        <v>5</v>
      </c>
      <c r="C13" s="11" t="s">
        <v>5</v>
      </c>
      <c r="D13" s="11" t="s">
        <v>5</v>
      </c>
      <c r="E13" s="11" t="s">
        <v>5</v>
      </c>
      <c r="F13" s="11" t="s">
        <v>5</v>
      </c>
      <c r="G13" s="11" t="s">
        <v>5</v>
      </c>
      <c r="H13" s="11" t="s">
        <v>5</v>
      </c>
      <c r="I13" s="5"/>
    </row>
    <row r="14" spans="2:9" ht="12.75">
      <c r="B14" s="11"/>
      <c r="C14" s="11"/>
      <c r="D14" s="11"/>
      <c r="E14" s="11"/>
      <c r="F14" s="11"/>
      <c r="G14" s="11"/>
      <c r="H14" s="11"/>
      <c r="I14" s="5"/>
    </row>
    <row r="15" spans="1:8" ht="12.75">
      <c r="A15" s="4" t="s">
        <v>138</v>
      </c>
      <c r="B15" s="10">
        <v>70000</v>
      </c>
      <c r="C15" s="10">
        <v>25745</v>
      </c>
      <c r="D15" s="10">
        <v>194</v>
      </c>
      <c r="E15" s="10">
        <v>10674</v>
      </c>
      <c r="F15" s="10">
        <f>SUM(B15:E15)</f>
        <v>106613</v>
      </c>
      <c r="G15" s="10">
        <v>1946</v>
      </c>
      <c r="H15" s="10">
        <f>SUM(F15:G15)</f>
        <v>108559</v>
      </c>
    </row>
    <row r="17" spans="1:8" ht="12.75">
      <c r="A17" s="4" t="s">
        <v>182</v>
      </c>
      <c r="B17" s="112">
        <v>0</v>
      </c>
      <c r="C17" s="18">
        <v>0</v>
      </c>
      <c r="D17" s="18">
        <v>-275</v>
      </c>
      <c r="E17" s="18">
        <v>0</v>
      </c>
      <c r="F17" s="18">
        <f>SUM(B17:E17)</f>
        <v>-275</v>
      </c>
      <c r="G17" s="18">
        <v>0</v>
      </c>
      <c r="H17" s="113">
        <f>SUM(F17:G17)</f>
        <v>-275</v>
      </c>
    </row>
    <row r="18" spans="2:8" ht="12.75">
      <c r="B18" s="114"/>
      <c r="C18" s="12"/>
      <c r="D18" s="12"/>
      <c r="E18" s="12"/>
      <c r="F18" s="12"/>
      <c r="G18" s="12"/>
      <c r="H18" s="115"/>
    </row>
    <row r="19" spans="1:8" ht="12.75">
      <c r="A19" s="4" t="s">
        <v>183</v>
      </c>
      <c r="B19" s="114">
        <f aca="true" t="shared" si="0" ref="B19:H19">SUM(B17:B18)</f>
        <v>0</v>
      </c>
      <c r="C19" s="12">
        <f t="shared" si="0"/>
        <v>0</v>
      </c>
      <c r="D19" s="12">
        <f t="shared" si="0"/>
        <v>-275</v>
      </c>
      <c r="E19" s="12">
        <f t="shared" si="0"/>
        <v>0</v>
      </c>
      <c r="F19" s="12">
        <f t="shared" si="0"/>
        <v>-275</v>
      </c>
      <c r="G19" s="12">
        <f t="shared" si="0"/>
        <v>0</v>
      </c>
      <c r="H19" s="115">
        <f t="shared" si="0"/>
        <v>-275</v>
      </c>
    </row>
    <row r="21" spans="1:8" ht="12.75">
      <c r="A21" s="4" t="s">
        <v>181</v>
      </c>
      <c r="B21" s="14">
        <v>0</v>
      </c>
      <c r="C21" s="14">
        <v>0</v>
      </c>
      <c r="D21" s="14">
        <v>0</v>
      </c>
      <c r="E21" s="14">
        <v>-4231</v>
      </c>
      <c r="F21" s="10">
        <f>SUM(B21:E21)</f>
        <v>-4231</v>
      </c>
      <c r="G21" s="14">
        <v>1020</v>
      </c>
      <c r="H21" s="10">
        <f>SUM(F21:G21)</f>
        <v>-3211</v>
      </c>
    </row>
    <row r="22" spans="2:8" ht="12.75">
      <c r="B22" s="14"/>
      <c r="C22" s="14"/>
      <c r="D22" s="14"/>
      <c r="E22" s="14"/>
      <c r="F22" s="14"/>
      <c r="G22" s="14"/>
      <c r="H22" s="14"/>
    </row>
    <row r="23" spans="1:8" ht="13.5" thickBot="1">
      <c r="A23" s="4" t="s">
        <v>196</v>
      </c>
      <c r="B23" s="16">
        <f>B15+B19+B21</f>
        <v>70000</v>
      </c>
      <c r="C23" s="16">
        <f aca="true" t="shared" si="1" ref="C23:H23">C15+C19+C21</f>
        <v>25745</v>
      </c>
      <c r="D23" s="16">
        <f t="shared" si="1"/>
        <v>-81</v>
      </c>
      <c r="E23" s="16">
        <f t="shared" si="1"/>
        <v>6443</v>
      </c>
      <c r="F23" s="16">
        <f t="shared" si="1"/>
        <v>102107</v>
      </c>
      <c r="G23" s="16">
        <f t="shared" si="1"/>
        <v>2966</v>
      </c>
      <c r="H23" s="16">
        <f t="shared" si="1"/>
        <v>105073</v>
      </c>
    </row>
    <row r="24" spans="2:8" ht="13.5" thickTop="1">
      <c r="B24" s="14"/>
      <c r="C24" s="14"/>
      <c r="D24" s="14"/>
      <c r="E24" s="14"/>
      <c r="F24" s="14"/>
      <c r="G24" s="14"/>
      <c r="H24" s="14"/>
    </row>
    <row r="25" spans="1:8" ht="12.75">
      <c r="A25" s="4" t="s">
        <v>208</v>
      </c>
      <c r="B25" s="14">
        <f>+B23</f>
        <v>70000</v>
      </c>
      <c r="C25" s="14">
        <f aca="true" t="shared" si="2" ref="C25:H25">+C23</f>
        <v>25745</v>
      </c>
      <c r="D25" s="14">
        <f t="shared" si="2"/>
        <v>-81</v>
      </c>
      <c r="E25" s="14">
        <f t="shared" si="2"/>
        <v>6443</v>
      </c>
      <c r="F25" s="14">
        <f t="shared" si="2"/>
        <v>102107</v>
      </c>
      <c r="G25" s="14">
        <f t="shared" si="2"/>
        <v>2966</v>
      </c>
      <c r="H25" s="14">
        <f t="shared" si="2"/>
        <v>105073</v>
      </c>
    </row>
    <row r="26" spans="2:8" ht="12.75">
      <c r="B26" s="14"/>
      <c r="C26" s="14"/>
      <c r="D26" s="14"/>
      <c r="E26" s="14"/>
      <c r="F26" s="14"/>
      <c r="G26" s="14"/>
      <c r="H26" s="14"/>
    </row>
    <row r="27" spans="1:8" ht="12.75">
      <c r="A27" s="4" t="s">
        <v>182</v>
      </c>
      <c r="B27" s="112">
        <v>0</v>
      </c>
      <c r="C27" s="18">
        <v>0</v>
      </c>
      <c r="D27" s="18">
        <v>-78</v>
      </c>
      <c r="E27" s="18">
        <v>0</v>
      </c>
      <c r="F27" s="18">
        <f>SUM(B27:E27)</f>
        <v>-78</v>
      </c>
      <c r="G27" s="18">
        <v>0</v>
      </c>
      <c r="H27" s="113">
        <f>SUM(F27:G27)</f>
        <v>-78</v>
      </c>
    </row>
    <row r="28" spans="2:8" ht="12.75">
      <c r="B28" s="114"/>
      <c r="C28" s="12"/>
      <c r="D28" s="12"/>
      <c r="E28" s="12"/>
      <c r="F28" s="12"/>
      <c r="G28" s="12"/>
      <c r="H28" s="115"/>
    </row>
    <row r="29" spans="1:8" ht="12.75">
      <c r="A29" s="4" t="s">
        <v>183</v>
      </c>
      <c r="B29" s="114">
        <f aca="true" t="shared" si="3" ref="B29:H29">SUM(B27:B28)</f>
        <v>0</v>
      </c>
      <c r="C29" s="12">
        <f t="shared" si="3"/>
        <v>0</v>
      </c>
      <c r="D29" s="12">
        <f t="shared" si="3"/>
        <v>-78</v>
      </c>
      <c r="E29" s="12">
        <f t="shared" si="3"/>
        <v>0</v>
      </c>
      <c r="F29" s="12">
        <f t="shared" si="3"/>
        <v>-78</v>
      </c>
      <c r="G29" s="12">
        <f t="shared" si="3"/>
        <v>0</v>
      </c>
      <c r="H29" s="115">
        <f t="shared" si="3"/>
        <v>-78</v>
      </c>
    </row>
    <row r="30" spans="2:8" ht="12.75">
      <c r="B30" s="14"/>
      <c r="C30" s="14"/>
      <c r="D30" s="14"/>
      <c r="E30" s="14"/>
      <c r="F30" s="14"/>
      <c r="G30" s="14"/>
      <c r="H30" s="14"/>
    </row>
    <row r="31" spans="1:8" ht="12.75">
      <c r="A31" s="4" t="s">
        <v>181</v>
      </c>
      <c r="B31" s="14">
        <v>0</v>
      </c>
      <c r="C31" s="14">
        <v>0</v>
      </c>
      <c r="D31" s="14">
        <v>0</v>
      </c>
      <c r="E31" s="14">
        <f>+'IS'!C33</f>
        <v>2746</v>
      </c>
      <c r="F31" s="14">
        <f>SUM(B31:E31)</f>
        <v>2746</v>
      </c>
      <c r="G31" s="14">
        <f>+'IS'!C34</f>
        <v>456</v>
      </c>
      <c r="H31" s="14">
        <f>SUM(F31:G31)</f>
        <v>3202</v>
      </c>
    </row>
    <row r="32" spans="2:8" ht="12.75">
      <c r="B32" s="14"/>
      <c r="C32" s="14"/>
      <c r="D32" s="14"/>
      <c r="E32" s="14"/>
      <c r="F32" s="14"/>
      <c r="G32" s="14"/>
      <c r="H32" s="14"/>
    </row>
    <row r="33" spans="1:8" ht="13.5" thickBot="1">
      <c r="A33" s="4" t="s">
        <v>209</v>
      </c>
      <c r="B33" s="16">
        <f>B25+B29+B31</f>
        <v>70000</v>
      </c>
      <c r="C33" s="16">
        <f aca="true" t="shared" si="4" ref="C33:H33">C25+C29+C31</f>
        <v>25745</v>
      </c>
      <c r="D33" s="16">
        <f t="shared" si="4"/>
        <v>-159</v>
      </c>
      <c r="E33" s="16">
        <f t="shared" si="4"/>
        <v>9189</v>
      </c>
      <c r="F33" s="16">
        <f t="shared" si="4"/>
        <v>104775</v>
      </c>
      <c r="G33" s="16">
        <f t="shared" si="4"/>
        <v>3422</v>
      </c>
      <c r="H33" s="16">
        <f t="shared" si="4"/>
        <v>108197</v>
      </c>
    </row>
    <row r="34" spans="2:8" ht="13.5" thickTop="1">
      <c r="B34" s="14"/>
      <c r="C34" s="14"/>
      <c r="D34" s="14"/>
      <c r="E34" s="14"/>
      <c r="F34" s="14"/>
      <c r="G34" s="14"/>
      <c r="H34" s="14"/>
    </row>
    <row r="35" spans="2:8" ht="12.75">
      <c r="B35" s="14"/>
      <c r="C35" s="14"/>
      <c r="D35" s="14"/>
      <c r="E35" s="14"/>
      <c r="F35" s="14"/>
      <c r="G35" s="14"/>
      <c r="H35" s="14"/>
    </row>
    <row r="36" ht="12.75">
      <c r="A36" s="10" t="s">
        <v>135</v>
      </c>
    </row>
    <row r="37" spans="1:8" ht="12.75">
      <c r="A37" s="43"/>
      <c r="B37" s="43"/>
      <c r="C37" s="43"/>
      <c r="D37" s="43"/>
      <c r="E37" s="43"/>
      <c r="F37" s="43"/>
      <c r="G37" s="43"/>
      <c r="H37" s="43"/>
    </row>
    <row r="38" spans="1:8" ht="12.75">
      <c r="A38" s="43"/>
      <c r="B38" s="43"/>
      <c r="C38" s="43"/>
      <c r="D38" s="43"/>
      <c r="E38" s="43"/>
      <c r="F38" s="43"/>
      <c r="G38" s="43"/>
      <c r="H38" s="43"/>
    </row>
    <row r="39" spans="1:8" ht="12.75">
      <c r="A39" s="43"/>
      <c r="B39" s="43"/>
      <c r="C39" s="43"/>
      <c r="D39" s="43"/>
      <c r="E39" s="43"/>
      <c r="F39" s="43"/>
      <c r="G39" s="43"/>
      <c r="H39" s="43"/>
    </row>
    <row r="40" spans="1:8" ht="12.75">
      <c r="A40" s="43"/>
      <c r="B40" s="43"/>
      <c r="C40" s="43"/>
      <c r="D40" s="43"/>
      <c r="E40" s="43"/>
      <c r="F40" s="43"/>
      <c r="G40" s="43"/>
      <c r="H40" s="43"/>
    </row>
    <row r="41" ht="12.75">
      <c r="A41" s="10"/>
    </row>
    <row r="42" ht="12.75">
      <c r="A42" s="10"/>
    </row>
    <row r="43" ht="12.75">
      <c r="I43" s="28"/>
    </row>
  </sheetData>
  <mergeCells count="2">
    <mergeCell ref="C10:D10"/>
    <mergeCell ref="B9:F9"/>
  </mergeCells>
  <printOptions horizontalCentered="1"/>
  <pageMargins left="1" right="1" top="0.5" bottom="0.5" header="0.5" footer="0.5"/>
  <pageSetup fitToHeight="1" fitToWidth="1" horizontalDpi="600" verticalDpi="600" orientation="portrait" paperSize="9" scale="72"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I86"/>
  <sheetViews>
    <sheetView workbookViewId="0" topLeftCell="A1">
      <selection activeCell="F11" sqref="F11"/>
    </sheetView>
  </sheetViews>
  <sheetFormatPr defaultColWidth="9.140625" defaultRowHeight="12.75"/>
  <cols>
    <col min="1" max="1" width="4.140625" style="4" customWidth="1"/>
    <col min="2" max="2" width="42.8515625" style="4" customWidth="1"/>
    <col min="3" max="3" width="3.421875" style="4" customWidth="1"/>
    <col min="4" max="4" width="14.57421875" style="2" customWidth="1"/>
    <col min="5" max="5" width="1.7109375" style="4" customWidth="1"/>
    <col min="6" max="7" width="14.28125" style="4" customWidth="1"/>
    <col min="8" max="16384" width="9.140625" style="4" customWidth="1"/>
  </cols>
  <sheetData>
    <row r="1" spans="1:2" ht="12.75">
      <c r="A1" s="6" t="str">
        <f>+'IS'!A1</f>
        <v>COMINTEL CORPORATION BHD</v>
      </c>
      <c r="B1" s="6"/>
    </row>
    <row r="2" spans="1:2" ht="12.75">
      <c r="A2" s="27" t="str">
        <f>+'IS'!A2</f>
        <v>(Company No. 630068-T)</v>
      </c>
      <c r="B2" s="27"/>
    </row>
    <row r="3" spans="1:2" ht="12.75">
      <c r="A3" s="27"/>
      <c r="B3" s="27"/>
    </row>
    <row r="5" spans="1:2" ht="12.75">
      <c r="A5" s="8" t="s">
        <v>40</v>
      </c>
      <c r="B5" s="8"/>
    </row>
    <row r="6" spans="1:2" ht="12.75">
      <c r="A6" s="8" t="str">
        <f>+'IS'!A6</f>
        <v>FOR THE FIRST QUARTER ENDED 30 APRIL 2007</v>
      </c>
      <c r="B6" s="8"/>
    </row>
    <row r="7" spans="1:4" ht="12.75">
      <c r="A7" s="8" t="str">
        <f>+'IS'!A7</f>
        <v>(The figures have not been audited)</v>
      </c>
      <c r="B7" s="8"/>
      <c r="D7" s="29"/>
    </row>
    <row r="8" spans="1:6" ht="12.75">
      <c r="A8" s="8"/>
      <c r="B8" s="8"/>
      <c r="D8" s="5"/>
      <c r="F8" s="5"/>
    </row>
    <row r="9" spans="1:7" ht="12.75">
      <c r="A9" s="8"/>
      <c r="B9" s="8"/>
      <c r="E9" s="5"/>
      <c r="F9" s="5" t="s">
        <v>41</v>
      </c>
      <c r="G9" s="5" t="s">
        <v>41</v>
      </c>
    </row>
    <row r="10" spans="1:7" ht="12.75">
      <c r="A10" s="8"/>
      <c r="B10" s="8"/>
      <c r="F10" s="5" t="s">
        <v>86</v>
      </c>
      <c r="G10" s="5" t="s">
        <v>190</v>
      </c>
    </row>
    <row r="11" spans="1:7" ht="12.75">
      <c r="A11" s="8"/>
      <c r="B11" s="8"/>
      <c r="C11" s="8"/>
      <c r="E11" s="40"/>
      <c r="F11" s="40" t="str">
        <f>+'IS'!C13</f>
        <v>30.04.2007</v>
      </c>
      <c r="G11" s="40" t="s">
        <v>195</v>
      </c>
    </row>
    <row r="12" spans="1:7" ht="12.75">
      <c r="A12" s="8"/>
      <c r="B12" s="8"/>
      <c r="E12" s="30"/>
      <c r="F12" s="30" t="s">
        <v>5</v>
      </c>
      <c r="G12" s="30" t="s">
        <v>5</v>
      </c>
    </row>
    <row r="13" spans="1:6" ht="12.75">
      <c r="A13" s="8"/>
      <c r="B13" s="8"/>
      <c r="F13" s="29"/>
    </row>
    <row r="14" spans="1:6" ht="12.75">
      <c r="A14" s="8" t="s">
        <v>142</v>
      </c>
      <c r="B14" s="8"/>
      <c r="F14" s="29"/>
    </row>
    <row r="15" spans="1:7" ht="12.75">
      <c r="A15" s="8"/>
      <c r="B15" s="4" t="s">
        <v>218</v>
      </c>
      <c r="F15" s="92">
        <f>+'IS'!G26</f>
        <v>3816</v>
      </c>
      <c r="G15" s="96">
        <v>-1465</v>
      </c>
    </row>
    <row r="16" spans="1:7" ht="12.75">
      <c r="A16" s="8"/>
      <c r="F16" s="92"/>
      <c r="G16" s="96"/>
    </row>
    <row r="17" spans="1:7" ht="12.75">
      <c r="A17" s="8"/>
      <c r="B17" s="4" t="s">
        <v>144</v>
      </c>
      <c r="F17" s="92"/>
      <c r="G17" s="96"/>
    </row>
    <row r="18" spans="1:8" ht="12.75">
      <c r="A18" s="8"/>
      <c r="B18" s="4" t="s">
        <v>198</v>
      </c>
      <c r="F18" s="92">
        <v>0</v>
      </c>
      <c r="G18" s="118" t="s">
        <v>188</v>
      </c>
      <c r="H18" s="96"/>
    </row>
    <row r="19" spans="1:8" ht="12.75">
      <c r="A19" s="8"/>
      <c r="B19" s="4" t="s">
        <v>145</v>
      </c>
      <c r="F19" s="92">
        <v>2581</v>
      </c>
      <c r="G19" s="96">
        <v>9665</v>
      </c>
      <c r="H19" s="96"/>
    </row>
    <row r="20" spans="1:8" ht="12.75">
      <c r="A20" s="8"/>
      <c r="B20" s="4" t="s">
        <v>210</v>
      </c>
      <c r="F20" s="92"/>
      <c r="G20" s="96">
        <v>109</v>
      </c>
      <c r="H20" s="96"/>
    </row>
    <row r="21" spans="1:7" ht="12.75">
      <c r="A21" s="8"/>
      <c r="B21" s="4" t="s">
        <v>146</v>
      </c>
      <c r="F21" s="92">
        <v>1246</v>
      </c>
      <c r="G21" s="96">
        <v>4158</v>
      </c>
    </row>
    <row r="22" spans="1:7" ht="12.75">
      <c r="A22" s="8"/>
      <c r="B22" s="4" t="s">
        <v>165</v>
      </c>
      <c r="F22" s="92">
        <v>0</v>
      </c>
      <c r="G22" s="96">
        <v>23</v>
      </c>
    </row>
    <row r="23" spans="1:8" ht="12.75">
      <c r="A23" s="8"/>
      <c r="B23" s="4" t="s">
        <v>147</v>
      </c>
      <c r="F23" s="92">
        <v>-8</v>
      </c>
      <c r="G23" s="96">
        <v>-146</v>
      </c>
      <c r="H23" s="96"/>
    </row>
    <row r="24" spans="1:8" ht="12.75">
      <c r="A24" s="8"/>
      <c r="B24" s="4" t="s">
        <v>211</v>
      </c>
      <c r="F24" s="118" t="s">
        <v>188</v>
      </c>
      <c r="G24" s="96">
        <v>493</v>
      </c>
      <c r="H24" s="96"/>
    </row>
    <row r="25" spans="1:7" ht="12.75">
      <c r="A25" s="8"/>
      <c r="B25" s="4" t="s">
        <v>148</v>
      </c>
      <c r="F25" s="92">
        <v>-120</v>
      </c>
      <c r="G25" s="96">
        <f>-56-181-189</f>
        <v>-426</v>
      </c>
    </row>
    <row r="26" spans="1:7" ht="12.75">
      <c r="A26" s="8"/>
      <c r="F26" s="92"/>
      <c r="G26" s="92"/>
    </row>
    <row r="27" spans="1:7" ht="12.75">
      <c r="A27" s="8"/>
      <c r="B27" s="4" t="s">
        <v>149</v>
      </c>
      <c r="F27" s="93">
        <f>SUM(F15:F26)</f>
        <v>7515</v>
      </c>
      <c r="G27" s="93">
        <f>SUM(G15:G26)</f>
        <v>12411</v>
      </c>
    </row>
    <row r="28" spans="1:7" ht="12.75">
      <c r="A28" s="8"/>
      <c r="F28" s="94"/>
      <c r="G28" s="96"/>
    </row>
    <row r="29" spans="1:7" ht="12.75">
      <c r="A29" s="8"/>
      <c r="B29" s="4" t="s">
        <v>2</v>
      </c>
      <c r="F29" s="94">
        <f>3661-3000</f>
        <v>661</v>
      </c>
      <c r="G29" s="96">
        <v>-13037</v>
      </c>
    </row>
    <row r="30" spans="1:7" ht="12.75">
      <c r="A30" s="8"/>
      <c r="B30" s="4" t="s">
        <v>68</v>
      </c>
      <c r="F30" s="94">
        <f>2943-4498</f>
        <v>-1555</v>
      </c>
      <c r="G30" s="96">
        <v>-13560</v>
      </c>
    </row>
    <row r="31" spans="1:7" ht="12.75">
      <c r="A31" s="8"/>
      <c r="B31" s="4" t="s">
        <v>167</v>
      </c>
      <c r="F31" s="94">
        <f>-4283+1005</f>
        <v>-3278</v>
      </c>
      <c r="G31" s="96">
        <v>-8089</v>
      </c>
    </row>
    <row r="32" spans="1:7" ht="12.75">
      <c r="A32" s="8"/>
      <c r="B32" s="4" t="s">
        <v>69</v>
      </c>
      <c r="F32" s="94">
        <f>-3072+1954</f>
        <v>-1118</v>
      </c>
      <c r="G32" s="96">
        <v>-2528</v>
      </c>
    </row>
    <row r="33" spans="1:7" ht="12.75">
      <c r="A33" s="8"/>
      <c r="B33" s="4" t="s">
        <v>70</v>
      </c>
      <c r="F33" s="92">
        <f>1584-265-78+4533</f>
        <v>5774</v>
      </c>
      <c r="G33" s="96">
        <v>4572</v>
      </c>
    </row>
    <row r="34" spans="1:7" ht="12.75">
      <c r="A34" s="8"/>
      <c r="F34" s="92"/>
      <c r="G34" s="92"/>
    </row>
    <row r="35" spans="1:7" ht="12.75">
      <c r="A35" s="8"/>
      <c r="B35" s="4" t="s">
        <v>150</v>
      </c>
      <c r="F35" s="93">
        <f>SUM(F27:F34)</f>
        <v>7999</v>
      </c>
      <c r="G35" s="93">
        <f>SUM(G27:G34)</f>
        <v>-20231</v>
      </c>
    </row>
    <row r="36" spans="1:7" ht="12.75">
      <c r="A36" s="8"/>
      <c r="F36" s="92"/>
      <c r="G36" s="92"/>
    </row>
    <row r="37" spans="1:7" ht="12.75">
      <c r="A37" s="8"/>
      <c r="B37" s="4" t="s">
        <v>151</v>
      </c>
      <c r="F37" s="92">
        <v>-1123</v>
      </c>
      <c r="G37" s="92">
        <v>-4158</v>
      </c>
    </row>
    <row r="38" spans="1:7" ht="12.75">
      <c r="A38" s="8"/>
      <c r="B38" s="4" t="s">
        <v>212</v>
      </c>
      <c r="F38" s="92"/>
      <c r="G38" s="92">
        <v>245</v>
      </c>
    </row>
    <row r="39" spans="1:7" ht="12.75">
      <c r="A39" s="8"/>
      <c r="B39" s="4" t="s">
        <v>152</v>
      </c>
      <c r="F39" s="92">
        <v>-872</v>
      </c>
      <c r="G39" s="92">
        <v>-50</v>
      </c>
    </row>
    <row r="40" spans="1:7" ht="12.75">
      <c r="A40" s="8"/>
      <c r="B40" s="4" t="s">
        <v>213</v>
      </c>
      <c r="F40" s="118" t="s">
        <v>188</v>
      </c>
      <c r="G40" s="92">
        <v>1556</v>
      </c>
    </row>
    <row r="41" spans="1:7" ht="12.75">
      <c r="A41" s="8"/>
      <c r="F41" s="92"/>
      <c r="G41" s="92"/>
    </row>
    <row r="42" spans="1:7" ht="12.75">
      <c r="A42" s="8"/>
      <c r="B42" s="4" t="s">
        <v>153</v>
      </c>
      <c r="F42" s="95">
        <f>SUM(F35:F41)</f>
        <v>6004</v>
      </c>
      <c r="G42" s="95">
        <f>SUM(G35:G41)</f>
        <v>-22638</v>
      </c>
    </row>
    <row r="43" spans="1:7" ht="12.75">
      <c r="A43" s="8"/>
      <c r="F43" s="92"/>
      <c r="G43" s="96"/>
    </row>
    <row r="44" spans="1:7" ht="12.75">
      <c r="A44" s="8" t="s">
        <v>154</v>
      </c>
      <c r="F44" s="92"/>
      <c r="G44" s="96"/>
    </row>
    <row r="45" spans="1:8" ht="12.75">
      <c r="A45" s="8"/>
      <c r="B45" s="4" t="s">
        <v>159</v>
      </c>
      <c r="F45" s="99">
        <f>-980-665</f>
        <v>-1645</v>
      </c>
      <c r="G45" s="96">
        <v>-3245</v>
      </c>
      <c r="H45" s="96"/>
    </row>
    <row r="46" spans="1:8" ht="12.75">
      <c r="A46" s="8"/>
      <c r="B46" s="4" t="s">
        <v>166</v>
      </c>
      <c r="F46" s="99">
        <v>8</v>
      </c>
      <c r="G46" s="96">
        <v>3251</v>
      </c>
      <c r="H46" s="96"/>
    </row>
    <row r="47" spans="1:8" ht="12.75">
      <c r="A47" s="8"/>
      <c r="B47" s="4" t="s">
        <v>134</v>
      </c>
      <c r="F47" s="118" t="s">
        <v>188</v>
      </c>
      <c r="G47" s="96"/>
      <c r="H47" s="96"/>
    </row>
    <row r="48" spans="1:8" ht="12.75">
      <c r="A48" s="8"/>
      <c r="B48" s="4" t="s">
        <v>199</v>
      </c>
      <c r="F48" s="118" t="s">
        <v>188</v>
      </c>
      <c r="G48" s="96" t="s">
        <v>188</v>
      </c>
      <c r="H48" s="96"/>
    </row>
    <row r="49" spans="1:8" ht="12.75">
      <c r="A49" s="8"/>
      <c r="B49" s="4" t="s">
        <v>189</v>
      </c>
      <c r="F49" s="118" t="s">
        <v>188</v>
      </c>
      <c r="G49" s="96">
        <v>0</v>
      </c>
      <c r="H49" s="96"/>
    </row>
    <row r="50" spans="1:7" ht="12.75">
      <c r="A50" s="8"/>
      <c r="B50" s="4" t="s">
        <v>155</v>
      </c>
      <c r="F50" s="92">
        <v>73</v>
      </c>
      <c r="G50" s="96">
        <v>181</v>
      </c>
    </row>
    <row r="51" spans="1:7" ht="12.75">
      <c r="A51" s="8"/>
      <c r="F51" s="92"/>
      <c r="G51" s="92"/>
    </row>
    <row r="52" spans="1:7" ht="12.75">
      <c r="A52" s="8"/>
      <c r="B52" s="4" t="s">
        <v>156</v>
      </c>
      <c r="F52" s="95">
        <f>SUM(F45:F51)</f>
        <v>-1564</v>
      </c>
      <c r="G52" s="95">
        <f>SUM(G45:G51)</f>
        <v>187</v>
      </c>
    </row>
    <row r="53" spans="1:7" ht="12.75">
      <c r="A53" s="8"/>
      <c r="F53" s="92"/>
      <c r="G53" s="92"/>
    </row>
    <row r="54" spans="1:7" ht="12.75">
      <c r="A54" s="8" t="s">
        <v>157</v>
      </c>
      <c r="F54" s="92"/>
      <c r="G54" s="96"/>
    </row>
    <row r="55" spans="1:9" ht="12.75">
      <c r="A55" s="8"/>
      <c r="B55" s="4" t="s">
        <v>200</v>
      </c>
      <c r="F55" s="92">
        <v>-3396</v>
      </c>
      <c r="G55" s="96">
        <v>18104</v>
      </c>
      <c r="I55" s="96"/>
    </row>
    <row r="56" spans="1:9" ht="12.75">
      <c r="A56" s="8"/>
      <c r="B56" s="4" t="s">
        <v>194</v>
      </c>
      <c r="F56" s="92">
        <v>-843</v>
      </c>
      <c r="G56" s="96">
        <v>-2558</v>
      </c>
      <c r="I56" s="96"/>
    </row>
    <row r="57" spans="1:7" ht="12.75">
      <c r="A57" s="8"/>
      <c r="B57" s="4" t="s">
        <v>214</v>
      </c>
      <c r="F57" s="92">
        <f>-546+458</f>
        <v>-88</v>
      </c>
      <c r="G57" s="96">
        <v>-667</v>
      </c>
    </row>
    <row r="58" spans="1:7" ht="12.75">
      <c r="A58" s="8"/>
      <c r="F58" s="92"/>
      <c r="G58" s="92"/>
    </row>
    <row r="59" spans="1:9" ht="12.75">
      <c r="A59" s="8"/>
      <c r="B59" s="4" t="s">
        <v>158</v>
      </c>
      <c r="F59" s="95">
        <f>SUM(F55:F58)</f>
        <v>-4327</v>
      </c>
      <c r="G59" s="95">
        <f>SUM(G55:G58)</f>
        <v>14879</v>
      </c>
      <c r="H59" s="96"/>
      <c r="I59" s="96"/>
    </row>
    <row r="60" spans="1:7" ht="12.75">
      <c r="A60" s="8"/>
      <c r="F60" s="92"/>
      <c r="G60" s="92"/>
    </row>
    <row r="61" spans="1:7" ht="12.75">
      <c r="A61" s="8" t="s">
        <v>77</v>
      </c>
      <c r="F61" s="92">
        <f>+F59+F52+F42</f>
        <v>113</v>
      </c>
      <c r="G61" s="92">
        <f>+G59+G52+G42</f>
        <v>-7572</v>
      </c>
    </row>
    <row r="62" spans="1:7" ht="12.75">
      <c r="A62" s="8"/>
      <c r="F62" s="92"/>
      <c r="G62" s="92"/>
    </row>
    <row r="63" spans="1:7" ht="12.75">
      <c r="A63" s="8" t="s">
        <v>78</v>
      </c>
      <c r="F63" s="92">
        <f>+G65</f>
        <v>13005</v>
      </c>
      <c r="G63" s="92">
        <v>20577</v>
      </c>
    </row>
    <row r="64" spans="1:7" ht="12.75">
      <c r="A64" s="8"/>
      <c r="F64" s="92"/>
      <c r="G64" s="92"/>
    </row>
    <row r="65" spans="1:7" ht="13.5" thickBot="1">
      <c r="A65" s="8" t="s">
        <v>76</v>
      </c>
      <c r="F65" s="98">
        <f>SUM(F61:F64)</f>
        <v>13118</v>
      </c>
      <c r="G65" s="98">
        <f>SUM(G61:G64)</f>
        <v>13005</v>
      </c>
    </row>
    <row r="66" spans="1:7" ht="13.5" thickTop="1">
      <c r="A66" s="8"/>
      <c r="F66" s="92"/>
      <c r="G66" s="92"/>
    </row>
    <row r="67" spans="1:7" ht="12.75">
      <c r="A67" s="8" t="s">
        <v>80</v>
      </c>
      <c r="B67" s="8"/>
      <c r="F67" s="42"/>
      <c r="G67" s="42"/>
    </row>
    <row r="68" spans="1:7" ht="12.75">
      <c r="A68" s="8"/>
      <c r="B68" s="8"/>
      <c r="F68" s="42"/>
      <c r="G68" s="42"/>
    </row>
    <row r="69" spans="1:7" ht="12.75">
      <c r="A69" s="8" t="s">
        <v>81</v>
      </c>
      <c r="B69" s="8"/>
      <c r="F69" s="47">
        <f>+'BS'!C28</f>
        <v>13615</v>
      </c>
      <c r="G69" s="47">
        <f>+'BS'!E28</f>
        <v>9566</v>
      </c>
    </row>
    <row r="70" spans="1:7" ht="12.75">
      <c r="A70" s="8" t="s">
        <v>79</v>
      </c>
      <c r="B70" s="8"/>
      <c r="F70" s="47">
        <f>+'BS'!C29</f>
        <v>3483</v>
      </c>
      <c r="G70" s="47">
        <f>+'BS'!E29</f>
        <v>4212</v>
      </c>
    </row>
    <row r="71" spans="1:7" ht="12.75">
      <c r="A71" s="8" t="s">
        <v>82</v>
      </c>
      <c r="B71" s="8"/>
      <c r="F71" s="83">
        <f>-'BS'!C53</f>
        <v>-3980</v>
      </c>
      <c r="G71" s="83">
        <f>-'BS'!E53</f>
        <v>-773</v>
      </c>
    </row>
    <row r="72" spans="6:7" ht="12.75">
      <c r="F72" s="47"/>
      <c r="G72" s="47"/>
    </row>
    <row r="73" spans="1:8" ht="13.5" thickBot="1">
      <c r="A73" s="8" t="s">
        <v>76</v>
      </c>
      <c r="B73" s="8"/>
      <c r="F73" s="48">
        <f>SUM(F69:F72)</f>
        <v>13118</v>
      </c>
      <c r="G73" s="48">
        <f>SUM(G69:G72)</f>
        <v>13005</v>
      </c>
      <c r="H73" s="97"/>
    </row>
    <row r="74" spans="4:7" ht="13.5" thickTop="1">
      <c r="D74" s="42"/>
      <c r="F74" s="14"/>
      <c r="G74" s="14"/>
    </row>
    <row r="75" spans="1:2" ht="12.75">
      <c r="A75" s="10" t="s">
        <v>133</v>
      </c>
      <c r="B75" s="10"/>
    </row>
    <row r="76" spans="1:2" ht="12.75">
      <c r="A76" s="10"/>
      <c r="B76" s="10"/>
    </row>
    <row r="77" spans="1:2" ht="12.75">
      <c r="A77" s="10"/>
      <c r="B77" s="10"/>
    </row>
    <row r="78" spans="1:2" ht="12.75">
      <c r="A78" s="10"/>
      <c r="B78" s="10"/>
    </row>
    <row r="79" spans="4:9" s="10" customFormat="1" ht="12.75">
      <c r="D79" s="2"/>
      <c r="E79" s="11"/>
      <c r="G79" s="11"/>
      <c r="I79" s="11"/>
    </row>
    <row r="80" spans="4:9" s="10" customFormat="1" ht="12.75">
      <c r="D80" s="2"/>
      <c r="E80" s="11"/>
      <c r="G80" s="11"/>
      <c r="I80" s="11"/>
    </row>
    <row r="81" spans="1:9" ht="12.75">
      <c r="A81" s="4" t="s">
        <v>91</v>
      </c>
      <c r="D81" s="29"/>
      <c r="E81" s="5"/>
      <c r="G81" s="5"/>
      <c r="I81" s="5"/>
    </row>
    <row r="82" spans="4:9" ht="12.75">
      <c r="D82" s="29"/>
      <c r="E82" s="5"/>
      <c r="G82" s="5"/>
      <c r="I82" s="5"/>
    </row>
    <row r="83" spans="4:9" ht="12.75">
      <c r="D83" s="29"/>
      <c r="E83" s="5"/>
      <c r="G83" s="5"/>
      <c r="I83" s="5"/>
    </row>
    <row r="84" spans="4:9" ht="12.75">
      <c r="D84" s="29"/>
      <c r="E84" s="5"/>
      <c r="G84" s="5"/>
      <c r="I84" s="5"/>
    </row>
    <row r="85" spans="4:9" ht="12.75">
      <c r="D85" s="29"/>
      <c r="E85" s="5"/>
      <c r="G85" s="5"/>
      <c r="I85" s="5"/>
    </row>
    <row r="86" spans="4:9" ht="12.75">
      <c r="D86" s="29"/>
      <c r="E86" s="5"/>
      <c r="G86" s="5"/>
      <c r="I86" s="5"/>
    </row>
  </sheetData>
  <printOptions/>
  <pageMargins left="1" right="1" top="0.5" bottom="0.5" header="0.5" footer="0.5"/>
  <pageSetup fitToHeight="1" fitToWidth="1" horizontalDpi="1200" verticalDpi="1200" orientation="portrait" paperSize="9" scale="79" r:id="rId2"/>
  <drawing r:id="rId1"/>
</worksheet>
</file>

<file path=xl/worksheets/sheet5.xml><?xml version="1.0" encoding="utf-8"?>
<worksheet xmlns="http://schemas.openxmlformats.org/spreadsheetml/2006/main" xmlns:r="http://schemas.openxmlformats.org/officeDocument/2006/relationships">
  <dimension ref="A1:M239"/>
  <sheetViews>
    <sheetView zoomScale="98" zoomScaleNormal="98" workbookViewId="0" topLeftCell="A1">
      <selection activeCell="L16" sqref="L16"/>
    </sheetView>
  </sheetViews>
  <sheetFormatPr defaultColWidth="9.140625" defaultRowHeight="12.75"/>
  <cols>
    <col min="1" max="1" width="4.57421875" style="32" customWidth="1"/>
    <col min="2" max="2" width="11.57421875" style="4" customWidth="1"/>
    <col min="3" max="3" width="14.7109375" style="4" customWidth="1"/>
    <col min="4" max="4" width="9.28125" style="4" customWidth="1"/>
    <col min="5" max="5" width="12.8515625" style="4" customWidth="1"/>
    <col min="6" max="6" width="12.57421875" style="4" customWidth="1"/>
    <col min="7" max="7" width="10.00390625" style="4" customWidth="1"/>
    <col min="8" max="8" width="11.140625" style="4" customWidth="1"/>
    <col min="9" max="9" width="11.421875" style="4" customWidth="1"/>
    <col min="10" max="10" width="9.28125" style="4" customWidth="1"/>
    <col min="11" max="16384" width="9.140625" style="4" customWidth="1"/>
  </cols>
  <sheetData>
    <row r="1" ht="12.75">
      <c r="A1" s="6" t="s">
        <v>64</v>
      </c>
    </row>
    <row r="2" ht="12.75">
      <c r="A2" s="27" t="s">
        <v>65</v>
      </c>
    </row>
    <row r="3" ht="12.75">
      <c r="A3" s="27"/>
    </row>
    <row r="4" ht="12.75">
      <c r="A4" s="33"/>
    </row>
    <row r="5" ht="12.75">
      <c r="A5" s="32" t="s">
        <v>83</v>
      </c>
    </row>
    <row r="8" spans="1:2" ht="12.75">
      <c r="A8" s="34" t="s">
        <v>14</v>
      </c>
      <c r="B8" s="8" t="s">
        <v>186</v>
      </c>
    </row>
    <row r="12" ht="12.75">
      <c r="K12" s="31"/>
    </row>
    <row r="23" spans="1:2" ht="12.75">
      <c r="A23" s="34" t="s">
        <v>11</v>
      </c>
      <c r="B23" s="8" t="s">
        <v>187</v>
      </c>
    </row>
    <row r="35" spans="1:2" ht="12.75">
      <c r="A35" s="34" t="s">
        <v>42</v>
      </c>
      <c r="B35" s="8" t="s">
        <v>141</v>
      </c>
    </row>
    <row r="40" spans="1:2" ht="12.75">
      <c r="A40" s="34" t="s">
        <v>8</v>
      </c>
      <c r="B40" s="8" t="s">
        <v>140</v>
      </c>
    </row>
    <row r="41" spans="1:2" ht="12.75">
      <c r="A41" s="34"/>
      <c r="B41" s="8"/>
    </row>
    <row r="42" spans="1:9" ht="12.75">
      <c r="A42" s="34"/>
      <c r="B42" s="127"/>
      <c r="C42" s="127"/>
      <c r="D42" s="127"/>
      <c r="E42" s="127"/>
      <c r="F42" s="127"/>
      <c r="G42" s="127"/>
      <c r="H42" s="127"/>
      <c r="I42" s="127"/>
    </row>
    <row r="43" spans="1:9" ht="12.75">
      <c r="A43" s="34"/>
      <c r="B43" s="127"/>
      <c r="C43" s="127"/>
      <c r="D43" s="127"/>
      <c r="E43" s="127"/>
      <c r="F43" s="127"/>
      <c r="G43" s="127"/>
      <c r="H43" s="127"/>
      <c r="I43" s="127"/>
    </row>
    <row r="44" spans="1:9" ht="12.75">
      <c r="A44" s="34"/>
      <c r="B44" s="76"/>
      <c r="C44" s="76"/>
      <c r="D44" s="76"/>
      <c r="E44" s="76"/>
      <c r="F44" s="76"/>
      <c r="G44" s="76"/>
      <c r="H44" s="76"/>
      <c r="I44" s="76"/>
    </row>
    <row r="45" spans="1:2" ht="12.75">
      <c r="A45" s="34" t="s">
        <v>43</v>
      </c>
      <c r="B45" s="8" t="s">
        <v>84</v>
      </c>
    </row>
    <row r="47" spans="2:9" ht="12.75">
      <c r="B47" s="127" t="s">
        <v>112</v>
      </c>
      <c r="C47" s="127"/>
      <c r="D47" s="127"/>
      <c r="E47" s="127"/>
      <c r="F47" s="127"/>
      <c r="G47" s="127"/>
      <c r="H47" s="127"/>
      <c r="I47" s="127"/>
    </row>
    <row r="48" spans="2:9" ht="12.75">
      <c r="B48" s="127"/>
      <c r="C48" s="127"/>
      <c r="D48" s="127"/>
      <c r="E48" s="127"/>
      <c r="F48" s="127"/>
      <c r="G48" s="127"/>
      <c r="H48" s="127"/>
      <c r="I48" s="127"/>
    </row>
    <row r="49" spans="2:9" ht="12.75">
      <c r="B49" s="76"/>
      <c r="C49" s="76"/>
      <c r="D49" s="76"/>
      <c r="E49" s="76"/>
      <c r="F49" s="76"/>
      <c r="G49" s="76"/>
      <c r="H49" s="76"/>
      <c r="I49" s="76"/>
    </row>
    <row r="51" spans="1:2" ht="12.75">
      <c r="A51" s="34" t="s">
        <v>44</v>
      </c>
      <c r="B51" s="8" t="s">
        <v>139</v>
      </c>
    </row>
    <row r="52" spans="1:2" ht="12.75">
      <c r="A52" s="34"/>
      <c r="B52" s="8"/>
    </row>
    <row r="53" spans="1:2" ht="12.75">
      <c r="A53" s="34"/>
      <c r="B53" s="8"/>
    </row>
    <row r="55" ht="12.75">
      <c r="B55" s="4" t="s">
        <v>91</v>
      </c>
    </row>
    <row r="56" spans="1:2" ht="12.75">
      <c r="A56" s="34" t="s">
        <v>46</v>
      </c>
      <c r="B56" s="35" t="s">
        <v>45</v>
      </c>
    </row>
    <row r="58" ht="12.75">
      <c r="A58" s="32" t="s">
        <v>91</v>
      </c>
    </row>
    <row r="62" spans="1:7" ht="12.75">
      <c r="A62" s="34" t="s">
        <v>96</v>
      </c>
      <c r="B62" s="8" t="s">
        <v>111</v>
      </c>
      <c r="G62" s="23"/>
    </row>
    <row r="68" spans="1:2" ht="12.75">
      <c r="A68" s="34" t="s">
        <v>97</v>
      </c>
      <c r="B68" s="8" t="s">
        <v>110</v>
      </c>
    </row>
    <row r="69" spans="1:2" ht="12.75">
      <c r="A69" s="34"/>
      <c r="B69" s="8"/>
    </row>
    <row r="74" spans="1:2" ht="12.75">
      <c r="A74" s="34" t="s">
        <v>98</v>
      </c>
      <c r="B74" s="8" t="s">
        <v>121</v>
      </c>
    </row>
    <row r="79" spans="1:2" ht="12.75">
      <c r="A79" s="34" t="s">
        <v>47</v>
      </c>
      <c r="B79" s="8" t="s">
        <v>122</v>
      </c>
    </row>
    <row r="85" spans="1:9" ht="12.75">
      <c r="A85" s="34" t="s">
        <v>48</v>
      </c>
      <c r="B85" s="128" t="s">
        <v>123</v>
      </c>
      <c r="C85" s="128"/>
      <c r="D85" s="128"/>
      <c r="E85" s="128"/>
      <c r="F85" s="71"/>
      <c r="G85" s="71"/>
      <c r="H85" s="71"/>
      <c r="I85" s="71"/>
    </row>
    <row r="86" spans="1:9" ht="12.75">
      <c r="A86" s="34"/>
      <c r="B86" s="78"/>
      <c r="C86" s="78"/>
      <c r="D86" s="78"/>
      <c r="E86" s="78"/>
      <c r="F86" s="71"/>
      <c r="G86" s="71"/>
      <c r="H86" s="71"/>
      <c r="I86" s="71"/>
    </row>
    <row r="87" spans="1:9" ht="12" customHeight="1">
      <c r="A87" s="34"/>
      <c r="B87" s="127" t="s">
        <v>130</v>
      </c>
      <c r="C87" s="127"/>
      <c r="D87" s="127"/>
      <c r="E87" s="127"/>
      <c r="F87" s="127"/>
      <c r="G87" s="127"/>
      <c r="H87" s="127"/>
      <c r="I87" s="127"/>
    </row>
    <row r="88" spans="1:9" ht="12" customHeight="1">
      <c r="A88" s="34"/>
      <c r="B88" s="78"/>
      <c r="C88" s="78"/>
      <c r="D88" s="78"/>
      <c r="E88" s="78"/>
      <c r="F88" s="78"/>
      <c r="G88" s="78"/>
      <c r="H88" s="78"/>
      <c r="I88" s="78"/>
    </row>
    <row r="89" spans="1:9" ht="49.5" customHeight="1">
      <c r="A89" s="34"/>
      <c r="B89" s="129" t="s">
        <v>160</v>
      </c>
      <c r="C89" s="129"/>
      <c r="D89" s="78"/>
      <c r="E89" s="81" t="s">
        <v>118</v>
      </c>
      <c r="F89" s="80" t="s">
        <v>104</v>
      </c>
      <c r="G89" s="81" t="s">
        <v>106</v>
      </c>
      <c r="H89" s="81" t="s">
        <v>105</v>
      </c>
      <c r="I89" s="81" t="s">
        <v>109</v>
      </c>
    </row>
    <row r="90" spans="1:9" ht="12.75">
      <c r="A90" s="34"/>
      <c r="B90" s="78"/>
      <c r="C90" s="78"/>
      <c r="D90" s="78"/>
      <c r="E90" s="77" t="s">
        <v>5</v>
      </c>
      <c r="F90" s="77" t="s">
        <v>5</v>
      </c>
      <c r="G90" s="77" t="s">
        <v>5</v>
      </c>
      <c r="H90" s="77" t="s">
        <v>5</v>
      </c>
      <c r="I90" s="77" t="s">
        <v>5</v>
      </c>
    </row>
    <row r="91" spans="1:9" ht="12.75">
      <c r="A91" s="34"/>
      <c r="B91" s="78"/>
      <c r="C91" s="78"/>
      <c r="D91" s="78"/>
      <c r="F91" s="79"/>
      <c r="G91" s="79"/>
      <c r="I91" s="71"/>
    </row>
    <row r="92" spans="1:9" ht="12.75">
      <c r="A92" s="34"/>
      <c r="B92" s="76" t="s">
        <v>103</v>
      </c>
      <c r="C92" s="78"/>
      <c r="D92" s="78"/>
      <c r="E92" s="10">
        <v>0</v>
      </c>
      <c r="F92" s="10">
        <v>0</v>
      </c>
      <c r="G92" s="84">
        <f>5565+4498</f>
        <v>10063</v>
      </c>
      <c r="H92" s="85">
        <v>6712</v>
      </c>
      <c r="I92" s="84">
        <f>SUM(F92:H92)</f>
        <v>16775</v>
      </c>
    </row>
    <row r="93" spans="2:9" ht="12.75">
      <c r="B93" s="71"/>
      <c r="C93" s="71"/>
      <c r="D93" s="71"/>
      <c r="E93" s="5"/>
      <c r="F93" s="84"/>
      <c r="G93" s="84"/>
      <c r="H93" s="85"/>
      <c r="I93" s="84"/>
    </row>
    <row r="94" spans="2:9" ht="12" customHeight="1">
      <c r="B94" s="127" t="s">
        <v>161</v>
      </c>
      <c r="C94" s="127"/>
      <c r="D94" s="71"/>
      <c r="E94" s="10">
        <v>0</v>
      </c>
      <c r="F94" s="84">
        <v>60881</v>
      </c>
      <c r="G94" s="10">
        <v>0</v>
      </c>
      <c r="H94" s="10">
        <v>0</v>
      </c>
      <c r="I94" s="84">
        <f>SUM(F94:H94)</f>
        <v>60881</v>
      </c>
    </row>
    <row r="95" spans="2:9" ht="12" customHeight="1">
      <c r="B95" s="76"/>
      <c r="C95" s="76"/>
      <c r="D95" s="71"/>
      <c r="E95" s="10"/>
      <c r="F95" s="84"/>
      <c r="G95" s="10"/>
      <c r="H95" s="10"/>
      <c r="I95" s="84"/>
    </row>
    <row r="96" spans="2:9" ht="12" customHeight="1">
      <c r="B96" s="127" t="s">
        <v>143</v>
      </c>
      <c r="C96" s="127"/>
      <c r="D96" s="71"/>
      <c r="E96" s="10">
        <v>0</v>
      </c>
      <c r="F96" s="10">
        <v>0</v>
      </c>
      <c r="G96" s="10">
        <v>0</v>
      </c>
      <c r="H96" s="10">
        <v>0</v>
      </c>
      <c r="I96" s="10">
        <v>0</v>
      </c>
    </row>
    <row r="97" spans="2:9" ht="12.75">
      <c r="B97" s="71"/>
      <c r="C97" s="71"/>
      <c r="D97" s="71"/>
      <c r="E97" s="5"/>
      <c r="F97" s="84"/>
      <c r="G97" s="84"/>
      <c r="H97" s="85"/>
      <c r="I97" s="84"/>
    </row>
    <row r="98" spans="2:9" ht="12.75">
      <c r="B98" s="71"/>
      <c r="C98" s="71"/>
      <c r="D98" s="71"/>
      <c r="E98" s="86">
        <f>SUM(E92:E97)</f>
        <v>0</v>
      </c>
      <c r="F98" s="86">
        <f>SUM(F92:F97)</f>
        <v>60881</v>
      </c>
      <c r="G98" s="86">
        <f>SUM(G92:G97)</f>
        <v>10063</v>
      </c>
      <c r="H98" s="86">
        <f>SUM(H92:H97)</f>
        <v>6712</v>
      </c>
      <c r="I98" s="86">
        <f>SUM(I92:I97)</f>
        <v>77656</v>
      </c>
    </row>
    <row r="99" spans="2:9" ht="12.75">
      <c r="B99" s="71"/>
      <c r="C99" s="71"/>
      <c r="D99" s="71"/>
      <c r="E99" s="84"/>
      <c r="F99" s="84"/>
      <c r="G99" s="84"/>
      <c r="H99" s="84"/>
      <c r="I99" s="77"/>
    </row>
    <row r="100" spans="2:9" ht="51">
      <c r="B100" s="129" t="s">
        <v>114</v>
      </c>
      <c r="C100" s="129"/>
      <c r="D100" s="129"/>
      <c r="E100" s="81" t="s">
        <v>118</v>
      </c>
      <c r="F100" s="81" t="s">
        <v>104</v>
      </c>
      <c r="G100" s="81" t="s">
        <v>106</v>
      </c>
      <c r="H100" s="81" t="s">
        <v>105</v>
      </c>
      <c r="I100" s="81" t="s">
        <v>109</v>
      </c>
    </row>
    <row r="101" spans="2:9" ht="12.75">
      <c r="B101" s="76"/>
      <c r="C101" s="76"/>
      <c r="D101" s="76"/>
      <c r="E101" s="77" t="s">
        <v>5</v>
      </c>
      <c r="F101" s="77" t="s">
        <v>5</v>
      </c>
      <c r="G101" s="77" t="s">
        <v>5</v>
      </c>
      <c r="H101" s="77" t="s">
        <v>5</v>
      </c>
      <c r="I101" s="77" t="s">
        <v>5</v>
      </c>
    </row>
    <row r="102" spans="2:9" ht="12.75">
      <c r="B102" s="76"/>
      <c r="C102" s="76"/>
      <c r="D102" s="76"/>
      <c r="E102" s="77"/>
      <c r="F102" s="84"/>
      <c r="G102" s="84"/>
      <c r="H102" s="84"/>
      <c r="I102" s="77"/>
    </row>
    <row r="103" spans="2:9" ht="12.75">
      <c r="B103" s="76" t="s">
        <v>103</v>
      </c>
      <c r="C103" s="78"/>
      <c r="D103" s="71"/>
      <c r="E103" s="87">
        <v>-308</v>
      </c>
      <c r="F103" s="10">
        <v>0</v>
      </c>
      <c r="G103" s="87">
        <f>-596-63-84+2544+665-1</f>
        <v>2465</v>
      </c>
      <c r="H103" s="87">
        <v>2095</v>
      </c>
      <c r="I103" s="87">
        <f>SUM(E103:H103)</f>
        <v>4252</v>
      </c>
    </row>
    <row r="104" spans="2:9" ht="12.75">
      <c r="B104" s="71"/>
      <c r="C104" s="71"/>
      <c r="D104" s="71"/>
      <c r="E104" s="87"/>
      <c r="F104" s="87"/>
      <c r="G104" s="87"/>
      <c r="H104" s="87"/>
      <c r="I104" s="87"/>
    </row>
    <row r="105" spans="2:9" ht="12.75">
      <c r="B105" s="127" t="s">
        <v>161</v>
      </c>
      <c r="C105" s="127"/>
      <c r="D105" s="71"/>
      <c r="E105" s="10">
        <v>0</v>
      </c>
      <c r="F105" s="87">
        <f>-3371+3000</f>
        <v>-371</v>
      </c>
      <c r="G105" s="87">
        <v>-72</v>
      </c>
      <c r="H105" s="10">
        <v>0</v>
      </c>
      <c r="I105" s="87">
        <f>SUM(E105:H105)</f>
        <v>-443</v>
      </c>
    </row>
    <row r="106" spans="2:9" ht="12.75">
      <c r="B106" s="76"/>
      <c r="C106" s="76"/>
      <c r="D106" s="71"/>
      <c r="E106" s="87"/>
      <c r="F106" s="87"/>
      <c r="G106" s="87"/>
      <c r="H106" s="87"/>
      <c r="I106" s="87"/>
    </row>
    <row r="107" spans="2:9" ht="12.75" customHeight="1">
      <c r="B107" s="127" t="s">
        <v>143</v>
      </c>
      <c r="C107" s="127"/>
      <c r="D107" s="76"/>
      <c r="E107" s="10">
        <v>0</v>
      </c>
      <c r="F107" s="10">
        <v>0</v>
      </c>
      <c r="G107" s="10">
        <v>0</v>
      </c>
      <c r="H107" s="10">
        <v>0</v>
      </c>
      <c r="I107" s="87">
        <v>7</v>
      </c>
    </row>
    <row r="108" spans="2:9" ht="12.75">
      <c r="B108" s="76"/>
      <c r="C108" s="76"/>
      <c r="D108" s="76"/>
      <c r="E108" s="87"/>
      <c r="F108" s="87"/>
      <c r="G108" s="87"/>
      <c r="H108" s="87"/>
      <c r="I108" s="87"/>
    </row>
    <row r="109" spans="2:9" ht="12.75">
      <c r="B109" s="71"/>
      <c r="C109" s="71"/>
      <c r="D109" s="71"/>
      <c r="E109" s="88">
        <f>SUM(E103:E108)</f>
        <v>-308</v>
      </c>
      <c r="F109" s="88">
        <f>SUM(F103:F108)</f>
        <v>-371</v>
      </c>
      <c r="G109" s="88">
        <f>SUM(G103:G108)</f>
        <v>2393</v>
      </c>
      <c r="H109" s="88">
        <f>SUM(H103:H108)</f>
        <v>2095</v>
      </c>
      <c r="I109" s="88">
        <f>SUM(I103:I108)</f>
        <v>3816</v>
      </c>
    </row>
    <row r="110" spans="2:9" ht="12.75">
      <c r="B110" s="71"/>
      <c r="C110" s="71"/>
      <c r="D110" s="71"/>
      <c r="E110" s="100"/>
      <c r="F110" s="100"/>
      <c r="G110" s="100"/>
      <c r="H110" s="100"/>
      <c r="I110" s="100"/>
    </row>
    <row r="111" ht="12.75" hidden="1">
      <c r="F111" s="5" t="s">
        <v>5</v>
      </c>
    </row>
    <row r="112" spans="2:6" ht="12.75" hidden="1">
      <c r="B112" s="29" t="s">
        <v>0</v>
      </c>
      <c r="C112" s="29"/>
      <c r="D112" s="29"/>
      <c r="E112" s="29"/>
      <c r="F112" s="29"/>
    </row>
    <row r="113" spans="2:6" ht="12.75" hidden="1">
      <c r="B113" s="36" t="s">
        <v>50</v>
      </c>
      <c r="C113" s="29"/>
      <c r="D113" s="29"/>
      <c r="E113" s="29"/>
      <c r="F113" s="37">
        <v>1300</v>
      </c>
    </row>
    <row r="114" spans="2:6" ht="12.75" hidden="1">
      <c r="B114" s="29"/>
      <c r="C114" s="29"/>
      <c r="D114" s="29"/>
      <c r="E114" s="29"/>
      <c r="F114" s="29"/>
    </row>
    <row r="115" spans="1:6" ht="12.75">
      <c r="A115" s="34" t="s">
        <v>49</v>
      </c>
      <c r="B115" s="35" t="s">
        <v>124</v>
      </c>
      <c r="C115" s="29"/>
      <c r="D115" s="29"/>
      <c r="E115" s="29"/>
      <c r="F115" s="29"/>
    </row>
    <row r="116" spans="2:6" ht="12.75">
      <c r="B116" s="29"/>
      <c r="C116" s="29"/>
      <c r="D116" s="29"/>
      <c r="E116" s="29"/>
      <c r="F116" s="29"/>
    </row>
    <row r="121" spans="1:2" ht="12.75">
      <c r="A121" s="34" t="s">
        <v>51</v>
      </c>
      <c r="B121" s="8" t="s">
        <v>53</v>
      </c>
    </row>
    <row r="128" spans="1:2" ht="12.75">
      <c r="A128" s="34" t="s">
        <v>52</v>
      </c>
      <c r="B128" s="8" t="s">
        <v>125</v>
      </c>
    </row>
    <row r="132" ht="12.75"/>
    <row r="133" ht="12.75"/>
    <row r="134" spans="1:2" ht="12.75">
      <c r="A134" s="34" t="s">
        <v>54</v>
      </c>
      <c r="B134" s="8" t="s">
        <v>115</v>
      </c>
    </row>
    <row r="135" spans="1:2" ht="12.75">
      <c r="A135" s="34"/>
      <c r="B135" s="8"/>
    </row>
    <row r="136" spans="1:2" ht="12.75">
      <c r="A136" s="34"/>
      <c r="B136" s="8"/>
    </row>
    <row r="145" spans="1:2" ht="12.75">
      <c r="A145" s="34" t="s">
        <v>55</v>
      </c>
      <c r="B145" s="8" t="s">
        <v>4</v>
      </c>
    </row>
    <row r="146" spans="6:8" ht="12.75">
      <c r="F146" s="5" t="s">
        <v>87</v>
      </c>
      <c r="H146" s="5" t="s">
        <v>25</v>
      </c>
    </row>
    <row r="147" spans="6:8" ht="12.75">
      <c r="F147" s="5" t="s">
        <v>20</v>
      </c>
      <c r="H147" s="5" t="s">
        <v>28</v>
      </c>
    </row>
    <row r="148" spans="6:8" ht="12.75">
      <c r="F148" s="5" t="str">
        <f>+'IS'!C13</f>
        <v>30.04.2007</v>
      </c>
      <c r="H148" s="5" t="str">
        <f>+F148</f>
        <v>30.04.2007</v>
      </c>
    </row>
    <row r="149" spans="6:8" ht="12.75">
      <c r="F149" s="5" t="s">
        <v>5</v>
      </c>
      <c r="H149" s="5" t="s">
        <v>5</v>
      </c>
    </row>
    <row r="151" spans="2:8" ht="12.75">
      <c r="B151" s="29" t="s">
        <v>131</v>
      </c>
      <c r="C151" s="29"/>
      <c r="D151" s="29"/>
      <c r="E151" s="29"/>
      <c r="F151" s="37">
        <v>612</v>
      </c>
      <c r="G151" s="37"/>
      <c r="H151" s="37">
        <f>+F151</f>
        <v>612</v>
      </c>
    </row>
    <row r="152" spans="2:8" ht="12.75" customHeight="1" hidden="1">
      <c r="B152" s="29"/>
      <c r="C152" s="29"/>
      <c r="D152" s="29"/>
      <c r="E152" s="29"/>
      <c r="F152" s="37"/>
      <c r="G152" s="37"/>
      <c r="H152" s="37"/>
    </row>
    <row r="153" spans="2:8" ht="12.75">
      <c r="B153" s="29"/>
      <c r="C153" s="29"/>
      <c r="D153" s="29"/>
      <c r="E153" s="29"/>
      <c r="F153" s="37"/>
      <c r="G153" s="37"/>
      <c r="H153" s="37"/>
    </row>
    <row r="154" spans="2:8" ht="12.75">
      <c r="B154" s="29" t="s">
        <v>132</v>
      </c>
      <c r="C154" s="29"/>
      <c r="D154" s="29"/>
      <c r="E154" s="29"/>
      <c r="F154" s="120">
        <v>2</v>
      </c>
      <c r="G154" s="37"/>
      <c r="H154" s="121">
        <f>+F154</f>
        <v>2</v>
      </c>
    </row>
    <row r="155" spans="2:8" ht="12.75">
      <c r="B155" s="36"/>
      <c r="C155" s="29"/>
      <c r="D155" s="29"/>
      <c r="E155" s="29"/>
      <c r="F155" s="37"/>
      <c r="G155" s="37"/>
      <c r="H155" s="38"/>
    </row>
    <row r="156" spans="2:8" ht="13.5" thickBot="1">
      <c r="B156" s="29"/>
      <c r="C156" s="29"/>
      <c r="D156" s="29"/>
      <c r="E156" s="29"/>
      <c r="F156" s="1">
        <f>SUM(F151:F155)</f>
        <v>614</v>
      </c>
      <c r="G156" s="37"/>
      <c r="H156" s="1">
        <f>SUM(H151:H155)</f>
        <v>614</v>
      </c>
    </row>
    <row r="157" spans="2:8" ht="13.5" thickTop="1">
      <c r="B157" s="29"/>
      <c r="C157" s="29"/>
      <c r="D157" s="29"/>
      <c r="E157" s="29"/>
      <c r="F157" s="117"/>
      <c r="G157" s="37"/>
      <c r="H157" s="117"/>
    </row>
    <row r="159" spans="1:2" ht="12.75">
      <c r="A159" s="34" t="s">
        <v>56</v>
      </c>
      <c r="B159" s="8" t="s">
        <v>162</v>
      </c>
    </row>
    <row r="164" spans="1:2" ht="12.75">
      <c r="A164" s="34" t="s">
        <v>57</v>
      </c>
      <c r="B164" s="8" t="s">
        <v>126</v>
      </c>
    </row>
    <row r="171" spans="1:2" ht="12.75">
      <c r="A171" s="34" t="s">
        <v>58</v>
      </c>
      <c r="B171" s="8" t="s">
        <v>127</v>
      </c>
    </row>
    <row r="172" spans="1:2" ht="12.75">
      <c r="A172" s="34"/>
      <c r="B172" s="8"/>
    </row>
    <row r="173" spans="1:2" ht="12.75">
      <c r="A173" s="34"/>
      <c r="B173" s="8"/>
    </row>
    <row r="176" spans="1:2" ht="12.75">
      <c r="A176" s="34" t="s">
        <v>59</v>
      </c>
      <c r="B176" s="8" t="s">
        <v>128</v>
      </c>
    </row>
    <row r="177" spans="1:2" ht="12.75">
      <c r="A177" s="34"/>
      <c r="B177" s="8"/>
    </row>
    <row r="178" spans="1:2" ht="12.75">
      <c r="A178" s="34"/>
      <c r="B178" s="4" t="s">
        <v>215</v>
      </c>
    </row>
    <row r="179" spans="6:8" ht="12.75">
      <c r="F179" s="124" t="s">
        <v>216</v>
      </c>
      <c r="G179" s="124"/>
      <c r="H179" s="124"/>
    </row>
    <row r="180" spans="2:8" ht="12.75">
      <c r="B180" s="29"/>
      <c r="C180" s="29"/>
      <c r="E180" s="30"/>
      <c r="F180" s="30" t="s">
        <v>31</v>
      </c>
      <c r="G180" s="30" t="s">
        <v>30</v>
      </c>
      <c r="H180" s="30" t="s">
        <v>12</v>
      </c>
    </row>
    <row r="181" spans="2:8" ht="12.75">
      <c r="B181" s="29"/>
      <c r="C181" s="29"/>
      <c r="E181" s="29"/>
      <c r="F181" s="30" t="s">
        <v>5</v>
      </c>
      <c r="G181" s="30" t="s">
        <v>5</v>
      </c>
      <c r="H181" s="30" t="s">
        <v>5</v>
      </c>
    </row>
    <row r="182" spans="2:5" ht="12.75">
      <c r="B182" s="29" t="s">
        <v>16</v>
      </c>
      <c r="C182" s="29"/>
      <c r="E182" s="37"/>
    </row>
    <row r="183" spans="2:8" ht="12.75">
      <c r="B183" s="29" t="s">
        <v>63</v>
      </c>
      <c r="C183" s="29"/>
      <c r="E183" s="37"/>
      <c r="F183" s="37">
        <f>+'BS'!C52+'BS'!C53+'BS'!C54</f>
        <v>68483</v>
      </c>
      <c r="G183" s="37">
        <v>0</v>
      </c>
      <c r="H183" s="37">
        <f>SUM(F183:G183)</f>
        <v>68483</v>
      </c>
    </row>
    <row r="184" spans="2:8" ht="12.75">
      <c r="B184" s="29"/>
      <c r="C184" s="29"/>
      <c r="E184" s="37"/>
      <c r="F184" s="37"/>
      <c r="G184" s="37"/>
      <c r="H184" s="37"/>
    </row>
    <row r="185" spans="2:5" ht="12.75">
      <c r="B185" s="29" t="s">
        <v>17</v>
      </c>
      <c r="C185" s="29"/>
      <c r="E185" s="37"/>
    </row>
    <row r="186" spans="2:8" ht="12.75">
      <c r="B186" s="29" t="s">
        <v>63</v>
      </c>
      <c r="C186" s="29"/>
      <c r="E186" s="37"/>
      <c r="F186" s="37">
        <f>+'BS'!C44+'BS'!C45</f>
        <v>15506</v>
      </c>
      <c r="G186" s="37">
        <v>0</v>
      </c>
      <c r="H186" s="37">
        <f>SUM(F186:G186)</f>
        <v>15506</v>
      </c>
    </row>
    <row r="187" spans="2:8" ht="12.75">
      <c r="B187" s="29"/>
      <c r="C187" s="29"/>
      <c r="E187" s="37"/>
      <c r="F187" s="37"/>
      <c r="G187" s="37"/>
      <c r="H187" s="37"/>
    </row>
    <row r="188" spans="2:8" ht="13.5" thickBot="1">
      <c r="B188" s="29" t="s">
        <v>12</v>
      </c>
      <c r="C188" s="29"/>
      <c r="E188" s="29"/>
      <c r="F188" s="39">
        <f>F183+F186</f>
        <v>83989</v>
      </c>
      <c r="G188" s="39">
        <f>G183+G186</f>
        <v>0</v>
      </c>
      <c r="H188" s="39">
        <f>H183+H186</f>
        <v>83989</v>
      </c>
    </row>
    <row r="189" spans="2:8" ht="13.5" thickTop="1">
      <c r="B189" s="29"/>
      <c r="C189" s="29"/>
      <c r="E189" s="29"/>
      <c r="F189" s="38"/>
      <c r="G189" s="38"/>
      <c r="H189" s="38"/>
    </row>
    <row r="190" spans="2:8" ht="12.75">
      <c r="B190" s="29" t="s">
        <v>217</v>
      </c>
      <c r="C190" s="29"/>
      <c r="E190" s="29"/>
      <c r="F190" s="38"/>
      <c r="G190" s="38"/>
      <c r="H190" s="38"/>
    </row>
    <row r="191" spans="2:8" ht="12.75">
      <c r="B191" s="29"/>
      <c r="C191" s="29"/>
      <c r="E191" s="29"/>
      <c r="F191" s="38"/>
      <c r="G191" s="38"/>
      <c r="H191" s="38"/>
    </row>
    <row r="192" spans="2:8" ht="12.75">
      <c r="B192" s="29"/>
      <c r="C192" s="29"/>
      <c r="E192" s="29"/>
      <c r="F192" s="38"/>
      <c r="G192" s="38"/>
      <c r="H192" s="38"/>
    </row>
    <row r="193" spans="1:2" ht="12.75">
      <c r="A193" s="34" t="s">
        <v>60</v>
      </c>
      <c r="B193" s="8" t="s">
        <v>129</v>
      </c>
    </row>
    <row r="198" spans="1:8" ht="12.75">
      <c r="A198" s="34" t="s">
        <v>100</v>
      </c>
      <c r="B198" s="8" t="s">
        <v>61</v>
      </c>
      <c r="H198" s="5"/>
    </row>
    <row r="203" spans="1:2" ht="12.75">
      <c r="A203" s="34" t="s">
        <v>119</v>
      </c>
      <c r="B203" s="8" t="s">
        <v>113</v>
      </c>
    </row>
    <row r="208" spans="1:2" ht="12.75">
      <c r="A208" s="34" t="s">
        <v>120</v>
      </c>
      <c r="B208" s="8" t="s">
        <v>220</v>
      </c>
    </row>
    <row r="209" spans="1:2" ht="12.75">
      <c r="A209" s="34"/>
      <c r="B209" s="8"/>
    </row>
    <row r="210" spans="1:8" ht="12.75">
      <c r="A210" s="34"/>
      <c r="B210" s="54" t="s">
        <v>221</v>
      </c>
      <c r="C210" s="54"/>
      <c r="D210" s="54"/>
      <c r="E210" s="54"/>
      <c r="F210" s="54"/>
      <c r="G210" s="54"/>
      <c r="H210" s="54"/>
    </row>
    <row r="211" spans="1:8" ht="12.75">
      <c r="A211" s="34"/>
      <c r="B211" s="54"/>
      <c r="C211" s="54"/>
      <c r="D211" s="54"/>
      <c r="E211" s="54"/>
      <c r="F211" s="54"/>
      <c r="G211" s="54"/>
      <c r="H211" s="54"/>
    </row>
    <row r="212" spans="1:10" ht="12.75" hidden="1">
      <c r="A212" s="34"/>
      <c r="B212" s="56"/>
      <c r="C212" s="54"/>
      <c r="D212" s="54"/>
      <c r="E212" s="54"/>
      <c r="F212" s="57" t="s">
        <v>62</v>
      </c>
      <c r="G212" s="58"/>
      <c r="H212" s="55" t="s">
        <v>41</v>
      </c>
      <c r="I212" s="41"/>
      <c r="J212" s="41"/>
    </row>
    <row r="213" spans="1:10" ht="12.75">
      <c r="A213" s="34"/>
      <c r="B213" s="56"/>
      <c r="C213" s="54"/>
      <c r="D213" s="54"/>
      <c r="E213" s="54"/>
      <c r="F213" s="59" t="s">
        <v>87</v>
      </c>
      <c r="G213" s="58"/>
      <c r="H213" s="59" t="s">
        <v>25</v>
      </c>
      <c r="I213" s="41"/>
      <c r="J213" s="41"/>
    </row>
    <row r="214" spans="1:10" ht="12.75">
      <c r="A214" s="34"/>
      <c r="B214" s="56"/>
      <c r="C214" s="54"/>
      <c r="D214" s="54"/>
      <c r="E214" s="54"/>
      <c r="F214" s="59" t="s">
        <v>20</v>
      </c>
      <c r="G214" s="58"/>
      <c r="H214" s="59" t="s">
        <v>28</v>
      </c>
      <c r="I214" s="41"/>
      <c r="J214" s="41"/>
    </row>
    <row r="215" spans="2:8" ht="12.75">
      <c r="B215" s="54"/>
      <c r="C215" s="54"/>
      <c r="D215" s="54"/>
      <c r="E215" s="54"/>
      <c r="F215" s="59" t="str">
        <f>+'IS'!C13</f>
        <v>30.04.2007</v>
      </c>
      <c r="G215" s="54"/>
      <c r="H215" s="59" t="str">
        <f>+F215</f>
        <v>30.04.2007</v>
      </c>
    </row>
    <row r="216" spans="2:8" ht="12.75">
      <c r="B216" s="54"/>
      <c r="C216" s="54"/>
      <c r="D216" s="54"/>
      <c r="E216" s="54"/>
      <c r="F216" s="59"/>
      <c r="G216" s="54"/>
      <c r="H216" s="59"/>
    </row>
    <row r="217" spans="2:8" ht="13.5" thickBot="1">
      <c r="B217" s="119" t="s">
        <v>222</v>
      </c>
      <c r="C217" s="54"/>
      <c r="D217" s="54"/>
      <c r="E217" s="54"/>
      <c r="F217" s="60">
        <f>'IS'!C33</f>
        <v>2746</v>
      </c>
      <c r="G217" s="61"/>
      <c r="H217" s="60">
        <f>'IS'!G33</f>
        <v>2746</v>
      </c>
    </row>
    <row r="218" spans="2:8" ht="13.5" thickTop="1">
      <c r="B218" s="54"/>
      <c r="C218" s="54"/>
      <c r="D218" s="54"/>
      <c r="E218" s="54"/>
      <c r="F218" s="62"/>
      <c r="G218" s="61"/>
      <c r="H218" s="62"/>
    </row>
    <row r="219" spans="2:13" ht="12.75">
      <c r="B219" s="54" t="s">
        <v>89</v>
      </c>
      <c r="C219" s="54"/>
      <c r="D219" s="54"/>
      <c r="E219" s="54"/>
      <c r="F219" s="62"/>
      <c r="G219" s="61"/>
      <c r="H219" s="62"/>
      <c r="J219" s="5"/>
      <c r="K219" s="5"/>
      <c r="L219" s="5"/>
      <c r="M219" s="5"/>
    </row>
    <row r="220" spans="2:8" ht="13.5" thickBot="1">
      <c r="B220" s="54" t="s">
        <v>137</v>
      </c>
      <c r="C220" s="54"/>
      <c r="D220" s="54"/>
      <c r="E220" s="54"/>
      <c r="F220" s="60">
        <v>140000</v>
      </c>
      <c r="G220" s="61"/>
      <c r="H220" s="60">
        <v>140000</v>
      </c>
    </row>
    <row r="221" spans="2:8" ht="13.5" thickTop="1">
      <c r="B221" s="54"/>
      <c r="C221" s="54"/>
      <c r="D221" s="54"/>
      <c r="E221" s="54"/>
      <c r="F221" s="62"/>
      <c r="G221" s="61"/>
      <c r="H221" s="62"/>
    </row>
    <row r="222" spans="2:8" ht="12.75">
      <c r="B222" s="63" t="s">
        <v>223</v>
      </c>
      <c r="C222" s="54"/>
      <c r="D222" s="54"/>
      <c r="E222" s="54"/>
      <c r="F222" s="62">
        <f>(F217/F220)*100</f>
        <v>1.9614285714285713</v>
      </c>
      <c r="G222" s="61"/>
      <c r="H222" s="62">
        <f>(H217/H220)*100</f>
        <v>1.9614285714285713</v>
      </c>
    </row>
    <row r="223" spans="2:8" ht="12.75">
      <c r="B223" s="63" t="s">
        <v>224</v>
      </c>
      <c r="C223" s="54"/>
      <c r="D223" s="54"/>
      <c r="E223" s="54"/>
      <c r="F223" s="62">
        <f>F222</f>
        <v>1.9614285714285713</v>
      </c>
      <c r="G223" s="61"/>
      <c r="H223" s="62">
        <f>+H222</f>
        <v>1.9614285714285713</v>
      </c>
    </row>
    <row r="224" spans="2:8" ht="12.75">
      <c r="B224" s="54"/>
      <c r="C224" s="54"/>
      <c r="D224" s="54"/>
      <c r="E224" s="54"/>
      <c r="F224" s="62"/>
      <c r="G224" s="61"/>
      <c r="H224" s="62"/>
    </row>
    <row r="225" spans="2:8" ht="12.75">
      <c r="B225" s="63"/>
      <c r="C225" s="54"/>
      <c r="D225" s="54"/>
      <c r="E225" s="54"/>
      <c r="F225" s="65"/>
      <c r="G225" s="54"/>
      <c r="H225" s="65"/>
    </row>
    <row r="226" spans="1:8" ht="12.75">
      <c r="A226" s="34" t="s">
        <v>116</v>
      </c>
      <c r="B226" s="56" t="s">
        <v>117</v>
      </c>
      <c r="C226" s="54"/>
      <c r="D226" s="54"/>
      <c r="E226" s="54"/>
      <c r="F226" s="59"/>
      <c r="G226" s="54"/>
      <c r="H226" s="59"/>
    </row>
    <row r="227" spans="2:8" ht="12.75">
      <c r="B227" s="54"/>
      <c r="C227" s="54"/>
      <c r="D227" s="54"/>
      <c r="E227" s="54"/>
      <c r="F227" s="59"/>
      <c r="G227" s="54"/>
      <c r="H227" s="59"/>
    </row>
    <row r="228" spans="2:8" ht="12.75">
      <c r="B228" s="54"/>
      <c r="C228" s="54"/>
      <c r="D228" s="54"/>
      <c r="E228" s="54"/>
      <c r="F228" s="59"/>
      <c r="G228" s="54"/>
      <c r="H228" s="59"/>
    </row>
    <row r="229" spans="2:8" ht="12.75">
      <c r="B229" s="54"/>
      <c r="C229" s="54"/>
      <c r="D229" s="54"/>
      <c r="E229" s="54"/>
      <c r="F229" s="59"/>
      <c r="G229" s="54"/>
      <c r="H229" s="59"/>
    </row>
    <row r="230" spans="2:8" ht="12.75">
      <c r="B230" s="54"/>
      <c r="C230" s="54"/>
      <c r="D230" s="54"/>
      <c r="E230" s="54"/>
      <c r="F230" s="59"/>
      <c r="G230" s="54"/>
      <c r="H230" s="59"/>
    </row>
    <row r="231" spans="2:8" ht="12.75">
      <c r="B231" s="54"/>
      <c r="C231" s="54"/>
      <c r="D231" s="54"/>
      <c r="E231" s="54"/>
      <c r="F231" s="59"/>
      <c r="G231" s="54"/>
      <c r="H231" s="59"/>
    </row>
    <row r="232" spans="2:8" ht="12.75">
      <c r="B232" s="54"/>
      <c r="C232" s="54"/>
      <c r="D232" s="54"/>
      <c r="E232" s="54"/>
      <c r="F232" s="64"/>
      <c r="G232" s="61"/>
      <c r="H232" s="64"/>
    </row>
    <row r="233" spans="2:8" ht="12.75">
      <c r="B233" s="54"/>
      <c r="C233" s="54"/>
      <c r="D233" s="54"/>
      <c r="E233" s="54"/>
      <c r="F233" s="64"/>
      <c r="G233" s="61"/>
      <c r="H233" s="64"/>
    </row>
    <row r="234" spans="6:8" ht="12.75">
      <c r="F234" s="9"/>
      <c r="H234" s="9"/>
    </row>
    <row r="235" spans="6:8" ht="12.75">
      <c r="F235" s="9"/>
      <c r="H235" s="9"/>
    </row>
    <row r="236" spans="6:8" ht="12.75">
      <c r="F236" s="9"/>
      <c r="H236" s="9"/>
    </row>
    <row r="237" spans="6:8" ht="12.75">
      <c r="F237" s="9"/>
      <c r="H237" s="9"/>
    </row>
    <row r="238" spans="6:8" ht="12.75">
      <c r="F238" s="9"/>
      <c r="H238" s="9"/>
    </row>
    <row r="239" spans="6:8" ht="12.75">
      <c r="F239" s="9"/>
      <c r="H239" s="9"/>
    </row>
  </sheetData>
  <mergeCells count="11">
    <mergeCell ref="B107:C107"/>
    <mergeCell ref="F179:H179"/>
    <mergeCell ref="B87:I87"/>
    <mergeCell ref="B42:I43"/>
    <mergeCell ref="B47:I48"/>
    <mergeCell ref="B85:E85"/>
    <mergeCell ref="B105:C105"/>
    <mergeCell ref="B89:C89"/>
    <mergeCell ref="B94:C94"/>
    <mergeCell ref="B100:D100"/>
    <mergeCell ref="B96:C96"/>
  </mergeCells>
  <printOptions/>
  <pageMargins left="0.75" right="0.75" top="0.51" bottom="0.51" header="0.36" footer="0.33"/>
  <pageSetup horizontalDpi="600" verticalDpi="600" orientation="portrait" paperSize="9" scale="85" r:id="rId2"/>
  <rowBreaks count="1" manualBreakCount="1">
    <brk id="207" max="8"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KPMG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KPMG</dc:creator>
  <cp:keywords/>
  <dc:description/>
  <cp:lastModifiedBy>ooi</cp:lastModifiedBy>
  <cp:lastPrinted>2007-06-27T04:54:01Z</cp:lastPrinted>
  <dcterms:created xsi:type="dcterms:W3CDTF">2001-03-17T05:13:36Z</dcterms:created>
  <dcterms:modified xsi:type="dcterms:W3CDTF">2007-06-27T08:31:05Z</dcterms:modified>
  <cp:category/>
  <cp:version/>
  <cp:contentType/>
  <cp:contentStatus/>
</cp:coreProperties>
</file>